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0" yWindow="460" windowWidth="23580" windowHeight="16960" tabRatio="770" activeTab="7"/>
  </bookViews>
  <sheets>
    <sheet name="Лист2" sheetId="2" r:id="rId1"/>
    <sheet name="1" sheetId="4" r:id="rId2"/>
    <sheet name="2" sheetId="5" r:id="rId3"/>
    <sheet name="3" sheetId="6" r:id="rId4"/>
    <sheet name="4" sheetId="7" r:id="rId5"/>
    <sheet name="Сравнение филиалов" sheetId="8" r:id="rId6"/>
    <sheet name="общая статистика" sheetId="3" r:id="rId7"/>
    <sheet name="диаграммы" sheetId="9" r:id="rId8"/>
  </sheets>
  <definedNames>
    <definedName name="_xlnm._FilterDatabase" localSheetId="0" hidden="1">Лист2!$A$6:$CC$11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C9" i="3"/>
  <c r="I9" i="3"/>
  <c r="H39" i="3"/>
  <c r="H38" i="3"/>
  <c r="H37" i="3"/>
  <c r="H36" i="3"/>
  <c r="J39" i="3"/>
  <c r="J38" i="3"/>
  <c r="J37" i="3"/>
  <c r="J36" i="3"/>
  <c r="H22" i="3"/>
  <c r="H23" i="3"/>
  <c r="H24" i="3"/>
  <c r="J22" i="3"/>
  <c r="J23" i="3"/>
  <c r="J35" i="5"/>
  <c r="J24" i="3"/>
  <c r="J21" i="3"/>
  <c r="H21" i="3"/>
  <c r="J9" i="3"/>
  <c r="E9" i="3"/>
  <c r="K9" i="3"/>
  <c r="H12" i="2"/>
  <c r="E7" i="2"/>
  <c r="E12" i="2"/>
  <c r="M13" i="8"/>
  <c r="J13" i="8"/>
  <c r="G13" i="8"/>
  <c r="D13" i="8"/>
  <c r="C13" i="8"/>
  <c r="E13" i="8"/>
  <c r="C11" i="2"/>
  <c r="C12" i="2"/>
  <c r="J17" i="3"/>
  <c r="K17" i="3"/>
  <c r="H17" i="3"/>
  <c r="I17" i="3"/>
  <c r="J13" i="3"/>
  <c r="K13" i="3"/>
  <c r="H13" i="3"/>
  <c r="I13" i="3"/>
  <c r="G23" i="8"/>
  <c r="G32" i="8"/>
  <c r="M17" i="8"/>
  <c r="L13" i="8"/>
  <c r="I13" i="8"/>
  <c r="F13" i="8"/>
  <c r="M29" i="8"/>
  <c r="M28" i="8"/>
  <c r="M25" i="8"/>
  <c r="M26" i="8"/>
  <c r="M20" i="8"/>
  <c r="M19" i="8"/>
  <c r="M16" i="8"/>
  <c r="M15" i="8"/>
  <c r="M14" i="8"/>
  <c r="M12" i="8"/>
  <c r="M11" i="8"/>
  <c r="M10" i="8"/>
  <c r="M9" i="8"/>
  <c r="M8" i="8"/>
  <c r="J28" i="8"/>
  <c r="J25" i="8"/>
  <c r="J26" i="8"/>
  <c r="J19" i="8"/>
  <c r="J17" i="8"/>
  <c r="J15" i="8"/>
  <c r="J14" i="8"/>
  <c r="J12" i="8"/>
  <c r="J11" i="8"/>
  <c r="J10" i="8"/>
  <c r="J9" i="8"/>
  <c r="J8" i="8"/>
  <c r="G17" i="8"/>
  <c r="G8" i="8"/>
  <c r="G33" i="8"/>
  <c r="G30" i="8"/>
  <c r="G29" i="8"/>
  <c r="G28" i="8"/>
  <c r="G25" i="8"/>
  <c r="G26" i="8"/>
  <c r="G24" i="8"/>
  <c r="F25" i="8"/>
  <c r="H24" i="8"/>
  <c r="G21" i="8"/>
  <c r="G20" i="8"/>
  <c r="G19" i="8"/>
  <c r="G16" i="8"/>
  <c r="G15" i="8"/>
  <c r="G14" i="8"/>
  <c r="G12" i="8"/>
  <c r="G11" i="8"/>
  <c r="F11" i="8"/>
  <c r="H11" i="8"/>
  <c r="G10" i="8"/>
  <c r="G9" i="8"/>
  <c r="F9" i="8"/>
  <c r="H9" i="8"/>
  <c r="D29" i="8"/>
  <c r="D30" i="8"/>
  <c r="D31" i="8"/>
  <c r="D33" i="8"/>
  <c r="D28" i="8"/>
  <c r="D25" i="8"/>
  <c r="D26" i="8"/>
  <c r="D17" i="8"/>
  <c r="D19" i="8"/>
  <c r="D20" i="8"/>
  <c r="D21" i="8"/>
  <c r="D22" i="8"/>
  <c r="D24" i="8"/>
  <c r="D14" i="8"/>
  <c r="D15" i="8"/>
  <c r="D16" i="8"/>
  <c r="D12" i="8"/>
  <c r="D9" i="8"/>
  <c r="D10" i="8"/>
  <c r="D11" i="8"/>
  <c r="C9" i="8"/>
  <c r="E9" i="8"/>
  <c r="D8" i="8"/>
  <c r="L25" i="8"/>
  <c r="L26" i="8"/>
  <c r="I25" i="8"/>
  <c r="I26" i="8"/>
  <c r="F26" i="8"/>
  <c r="C25" i="8"/>
  <c r="C26" i="8"/>
  <c r="K22" i="7"/>
  <c r="I22" i="7"/>
  <c r="K17" i="7"/>
  <c r="I17" i="7"/>
  <c r="K14" i="7"/>
  <c r="I14" i="7"/>
  <c r="K22" i="6"/>
  <c r="I22" i="6"/>
  <c r="K17" i="6"/>
  <c r="I17" i="6"/>
  <c r="K14" i="6"/>
  <c r="I14" i="6"/>
  <c r="I22" i="4"/>
  <c r="K22" i="4"/>
  <c r="K17" i="4"/>
  <c r="I17" i="4"/>
  <c r="K14" i="4"/>
  <c r="I14" i="4"/>
  <c r="I23" i="5"/>
  <c r="K23" i="5"/>
  <c r="I28" i="5"/>
  <c r="K28" i="5"/>
  <c r="G27" i="8"/>
  <c r="G18" i="8"/>
  <c r="F18" i="8"/>
  <c r="H18" i="8"/>
  <c r="F33" i="8"/>
  <c r="F32" i="8"/>
  <c r="H32" i="8"/>
  <c r="F30" i="8"/>
  <c r="F29" i="8"/>
  <c r="H29" i="8"/>
  <c r="F28" i="8"/>
  <c r="F27" i="8"/>
  <c r="H27" i="8"/>
  <c r="F24" i="8"/>
  <c r="F23" i="8"/>
  <c r="F21" i="8"/>
  <c r="F20" i="8"/>
  <c r="H20" i="8"/>
  <c r="F19" i="8"/>
  <c r="F16" i="8"/>
  <c r="F12" i="8"/>
  <c r="F10" i="8"/>
  <c r="F8" i="8"/>
  <c r="H8" i="8"/>
  <c r="L29" i="8"/>
  <c r="L28" i="8"/>
  <c r="L20" i="8"/>
  <c r="L19" i="8"/>
  <c r="N19" i="8"/>
  <c r="L16" i="8"/>
  <c r="L12" i="8"/>
  <c r="N12" i="8"/>
  <c r="L10" i="8"/>
  <c r="L9" i="8"/>
  <c r="L8" i="8"/>
  <c r="I19" i="8"/>
  <c r="K19" i="8"/>
  <c r="I16" i="8"/>
  <c r="I11" i="8"/>
  <c r="I10" i="8"/>
  <c r="I9" i="8"/>
  <c r="I28" i="8"/>
  <c r="I8" i="8"/>
  <c r="K8" i="8"/>
  <c r="K35" i="5"/>
  <c r="I35" i="5"/>
  <c r="C31" i="8"/>
  <c r="C22" i="8"/>
  <c r="C21" i="8"/>
  <c r="C30" i="8"/>
  <c r="C29" i="8"/>
  <c r="C20" i="8"/>
  <c r="C28" i="8"/>
  <c r="C19" i="8"/>
  <c r="E19" i="8"/>
  <c r="C16" i="8"/>
  <c r="C11" i="8"/>
  <c r="E11" i="8"/>
  <c r="C10" i="8"/>
  <c r="C8" i="8"/>
  <c r="E8" i="8"/>
  <c r="H23" i="8"/>
  <c r="H12" i="8"/>
  <c r="N29" i="8"/>
  <c r="N28" i="8"/>
  <c r="N20" i="8"/>
  <c r="N16" i="8"/>
  <c r="N10" i="8"/>
  <c r="N9" i="8"/>
  <c r="N8" i="8"/>
  <c r="K28" i="8"/>
  <c r="K10" i="8"/>
  <c r="H30" i="8"/>
  <c r="H28" i="8"/>
  <c r="H25" i="8"/>
  <c r="H21" i="8"/>
  <c r="H19" i="8"/>
  <c r="H16" i="8"/>
  <c r="H10" i="8"/>
  <c r="E28" i="8"/>
  <c r="E29" i="8"/>
  <c r="E31" i="8"/>
  <c r="E21" i="8"/>
  <c r="E16" i="8"/>
  <c r="E10" i="8"/>
  <c r="D66" i="6"/>
  <c r="F66" i="6"/>
  <c r="I64" i="6"/>
  <c r="K48" i="6"/>
  <c r="I48" i="6"/>
  <c r="E38" i="6"/>
  <c r="J30" i="3"/>
  <c r="H30" i="3"/>
  <c r="E30" i="3"/>
  <c r="C30" i="3"/>
  <c r="K20" i="6"/>
  <c r="I20" i="6"/>
  <c r="K61" i="6"/>
  <c r="K59" i="6"/>
  <c r="K58" i="6"/>
  <c r="K57" i="6"/>
  <c r="K56" i="6"/>
  <c r="K55" i="6"/>
  <c r="K54" i="6"/>
  <c r="K53" i="6"/>
  <c r="K52" i="6"/>
  <c r="K49" i="6"/>
  <c r="K47" i="6"/>
  <c r="I61" i="6"/>
  <c r="I59" i="6"/>
  <c r="I58" i="6"/>
  <c r="I57" i="6"/>
  <c r="I56" i="6"/>
  <c r="I55" i="6"/>
  <c r="I54" i="6"/>
  <c r="I53" i="6"/>
  <c r="I52" i="6"/>
  <c r="I49" i="6"/>
  <c r="I47" i="6"/>
  <c r="F61" i="6"/>
  <c r="F59" i="6"/>
  <c r="F58" i="6"/>
  <c r="F57" i="6"/>
  <c r="F56" i="6"/>
  <c r="F55" i="6"/>
  <c r="F54" i="6"/>
  <c r="F53" i="6"/>
  <c r="F52" i="6"/>
  <c r="F49" i="6"/>
  <c r="F47" i="6"/>
  <c r="D61" i="6"/>
  <c r="D59" i="6"/>
  <c r="D58" i="6"/>
  <c r="D57" i="6"/>
  <c r="D56" i="6"/>
  <c r="D55" i="6"/>
  <c r="D54" i="6"/>
  <c r="D53" i="6"/>
  <c r="D47" i="6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D63" i="7"/>
  <c r="D61" i="7"/>
  <c r="D60" i="7"/>
  <c r="D59" i="7"/>
  <c r="D58" i="7"/>
  <c r="D57" i="7"/>
  <c r="D52" i="7"/>
  <c r="D51" i="7"/>
  <c r="D49" i="7"/>
  <c r="K62" i="5"/>
  <c r="K61" i="5"/>
  <c r="I62" i="5"/>
  <c r="I61" i="5"/>
  <c r="F62" i="5"/>
  <c r="F61" i="5"/>
  <c r="D62" i="5"/>
  <c r="D61" i="5"/>
  <c r="K59" i="5"/>
  <c r="I59" i="5"/>
  <c r="F59" i="5"/>
  <c r="D59" i="5"/>
  <c r="K58" i="5"/>
  <c r="I58" i="5"/>
  <c r="K57" i="5"/>
  <c r="K56" i="5"/>
  <c r="K55" i="5"/>
  <c r="I57" i="5"/>
  <c r="I56" i="5"/>
  <c r="I55" i="5"/>
  <c r="F57" i="5"/>
  <c r="F56" i="5"/>
  <c r="F55" i="5"/>
  <c r="D57" i="5"/>
  <c r="D55" i="5"/>
  <c r="K57" i="4"/>
  <c r="I57" i="4"/>
  <c r="F57" i="4"/>
  <c r="D57" i="4"/>
  <c r="J62" i="3"/>
  <c r="H62" i="3"/>
  <c r="E62" i="3"/>
  <c r="C62" i="3"/>
  <c r="K62" i="3"/>
  <c r="I62" i="3"/>
  <c r="F62" i="3"/>
  <c r="D62" i="3"/>
  <c r="K53" i="5"/>
  <c r="K52" i="5"/>
  <c r="K51" i="5"/>
  <c r="I53" i="5"/>
  <c r="I52" i="5"/>
  <c r="I51" i="5"/>
  <c r="F53" i="5"/>
  <c r="F52" i="5"/>
  <c r="F51" i="5"/>
  <c r="D53" i="5"/>
  <c r="D52" i="5"/>
  <c r="J53" i="3"/>
  <c r="J54" i="3"/>
  <c r="K54" i="3"/>
  <c r="J55" i="3"/>
  <c r="J56" i="3"/>
  <c r="K56" i="3"/>
  <c r="H53" i="3"/>
  <c r="H54" i="3"/>
  <c r="I54" i="3"/>
  <c r="H55" i="3"/>
  <c r="H56" i="3"/>
  <c r="I56" i="3"/>
  <c r="E53" i="3"/>
  <c r="E54" i="3"/>
  <c r="F54" i="3"/>
  <c r="E55" i="3"/>
  <c r="E56" i="3"/>
  <c r="F56" i="3"/>
  <c r="C53" i="3"/>
  <c r="C54" i="3"/>
  <c r="C55" i="3"/>
  <c r="C56" i="3"/>
  <c r="K55" i="3"/>
  <c r="K53" i="3"/>
  <c r="I55" i="3"/>
  <c r="I53" i="3"/>
  <c r="F55" i="3"/>
  <c r="F53" i="3"/>
  <c r="D55" i="3"/>
  <c r="D53" i="3"/>
  <c r="K50" i="4"/>
  <c r="K49" i="4"/>
  <c r="K48" i="4"/>
  <c r="I50" i="4"/>
  <c r="I49" i="4"/>
  <c r="I48" i="4"/>
  <c r="F50" i="4"/>
  <c r="F49" i="4"/>
  <c r="F48" i="4"/>
  <c r="D50" i="4"/>
  <c r="D48" i="4"/>
  <c r="D51" i="5"/>
  <c r="D56" i="5"/>
  <c r="D60" i="5"/>
  <c r="K63" i="4"/>
  <c r="K62" i="4"/>
  <c r="K61" i="4"/>
  <c r="K60" i="4"/>
  <c r="K59" i="4"/>
  <c r="K58" i="4"/>
  <c r="K56" i="4"/>
  <c r="K55" i="4"/>
  <c r="K54" i="4"/>
  <c r="K53" i="4"/>
  <c r="K52" i="4"/>
  <c r="K51" i="4"/>
  <c r="I63" i="4"/>
  <c r="I62" i="4"/>
  <c r="I61" i="4"/>
  <c r="I60" i="4"/>
  <c r="I59" i="4"/>
  <c r="I58" i="4"/>
  <c r="I56" i="4"/>
  <c r="I55" i="4"/>
  <c r="I54" i="4"/>
  <c r="I53" i="4"/>
  <c r="I52" i="4"/>
  <c r="I51" i="4"/>
  <c r="F63" i="4"/>
  <c r="F62" i="4"/>
  <c r="F61" i="4"/>
  <c r="F60" i="4"/>
  <c r="F59" i="4"/>
  <c r="F58" i="4"/>
  <c r="F56" i="4"/>
  <c r="F55" i="4"/>
  <c r="F54" i="4"/>
  <c r="F53" i="4"/>
  <c r="F52" i="4"/>
  <c r="F51" i="4"/>
  <c r="D62" i="4"/>
  <c r="D61" i="4"/>
  <c r="D60" i="4"/>
  <c r="D59" i="4"/>
  <c r="D58" i="4"/>
  <c r="D56" i="4"/>
  <c r="D55" i="4"/>
  <c r="D54" i="4"/>
  <c r="D53" i="4"/>
  <c r="D52" i="4"/>
  <c r="D51" i="4"/>
  <c r="J69" i="3"/>
  <c r="J68" i="3"/>
  <c r="J67" i="3"/>
  <c r="J66" i="3"/>
  <c r="J65" i="3"/>
  <c r="J64" i="3"/>
  <c r="J63" i="3"/>
  <c r="J61" i="3"/>
  <c r="J60" i="3"/>
  <c r="J59" i="3"/>
  <c r="J58" i="3"/>
  <c r="J57" i="3"/>
  <c r="J52" i="3"/>
  <c r="H69" i="3"/>
  <c r="H68" i="3"/>
  <c r="H67" i="3"/>
  <c r="H66" i="3"/>
  <c r="H65" i="3"/>
  <c r="H64" i="3"/>
  <c r="H63" i="3"/>
  <c r="H61" i="3"/>
  <c r="H60" i="3"/>
  <c r="H59" i="3"/>
  <c r="H58" i="3"/>
  <c r="H57" i="3"/>
  <c r="H52" i="3"/>
  <c r="E69" i="3"/>
  <c r="E68" i="3"/>
  <c r="E67" i="3"/>
  <c r="E66" i="3"/>
  <c r="E65" i="3"/>
  <c r="E64" i="3"/>
  <c r="E63" i="3"/>
  <c r="E61" i="3"/>
  <c r="E60" i="3"/>
  <c r="E59" i="3"/>
  <c r="E58" i="3"/>
  <c r="E57" i="3"/>
  <c r="E52" i="3"/>
  <c r="C57" i="3"/>
  <c r="C58" i="3"/>
  <c r="C59" i="3"/>
  <c r="C60" i="3"/>
  <c r="C61" i="3"/>
  <c r="C63" i="3"/>
  <c r="C64" i="3"/>
  <c r="C65" i="3"/>
  <c r="C66" i="3"/>
  <c r="C67" i="3"/>
  <c r="C68" i="3"/>
  <c r="C69" i="3"/>
  <c r="C52" i="3"/>
  <c r="K69" i="3"/>
  <c r="K68" i="3"/>
  <c r="K67" i="3"/>
  <c r="K66" i="3"/>
  <c r="K65" i="3"/>
  <c r="K64" i="3"/>
  <c r="K63" i="3"/>
  <c r="K61" i="3"/>
  <c r="K60" i="3"/>
  <c r="K59" i="3"/>
  <c r="K58" i="3"/>
  <c r="K57" i="3"/>
  <c r="K52" i="3"/>
  <c r="I69" i="3"/>
  <c r="I68" i="3"/>
  <c r="I67" i="3"/>
  <c r="I66" i="3"/>
  <c r="I65" i="3"/>
  <c r="I64" i="3"/>
  <c r="I63" i="3"/>
  <c r="I61" i="3"/>
  <c r="I60" i="3"/>
  <c r="I59" i="3"/>
  <c r="I58" i="3"/>
  <c r="I57" i="3"/>
  <c r="I52" i="3"/>
  <c r="F69" i="3"/>
  <c r="F68" i="3"/>
  <c r="F67" i="3"/>
  <c r="F66" i="3"/>
  <c r="F65" i="3"/>
  <c r="F64" i="3"/>
  <c r="F63" i="3"/>
  <c r="F61" i="3"/>
  <c r="F60" i="3"/>
  <c r="F59" i="3"/>
  <c r="F58" i="3"/>
  <c r="F57" i="3"/>
  <c r="F52" i="3"/>
  <c r="D59" i="3"/>
  <c r="D58" i="3"/>
  <c r="D57" i="3"/>
  <c r="D56" i="3"/>
  <c r="D54" i="3"/>
  <c r="D69" i="3"/>
  <c r="D68" i="3"/>
  <c r="D67" i="3"/>
  <c r="D66" i="3"/>
  <c r="D65" i="3"/>
  <c r="D64" i="3"/>
  <c r="D63" i="3"/>
  <c r="D61" i="3"/>
  <c r="D60" i="3"/>
  <c r="D52" i="3"/>
  <c r="J29" i="3"/>
  <c r="H29" i="3"/>
  <c r="E29" i="3"/>
  <c r="C29" i="3"/>
  <c r="E23" i="3"/>
  <c r="C23" i="3"/>
  <c r="J28" i="3"/>
  <c r="H28" i="3"/>
  <c r="E28" i="3"/>
  <c r="C28" i="3"/>
  <c r="E21" i="3"/>
  <c r="C21" i="3"/>
  <c r="E22" i="3"/>
  <c r="C22" i="3"/>
  <c r="J48" i="3"/>
  <c r="K48" i="3"/>
  <c r="J47" i="3"/>
  <c r="J46" i="3"/>
  <c r="K46" i="3"/>
  <c r="J45" i="3"/>
  <c r="J44" i="3"/>
  <c r="K44" i="3"/>
  <c r="J43" i="3"/>
  <c r="H48" i="3"/>
  <c r="I48" i="3"/>
  <c r="H47" i="3"/>
  <c r="H46" i="3"/>
  <c r="I46" i="3"/>
  <c r="H45" i="3"/>
  <c r="H44" i="3"/>
  <c r="I44" i="3"/>
  <c r="H43" i="3"/>
  <c r="I43" i="3"/>
  <c r="I45" i="3"/>
  <c r="I47" i="3"/>
  <c r="E48" i="3"/>
  <c r="E47" i="3"/>
  <c r="E46" i="3"/>
  <c r="E45" i="3"/>
  <c r="E44" i="3"/>
  <c r="E43" i="3"/>
  <c r="C48" i="3"/>
  <c r="K44" i="5"/>
  <c r="I44" i="5"/>
  <c r="F44" i="5"/>
  <c r="D44" i="5"/>
  <c r="C47" i="3"/>
  <c r="C46" i="3"/>
  <c r="C45" i="3"/>
  <c r="C44" i="3"/>
  <c r="C43" i="3"/>
  <c r="K47" i="3"/>
  <c r="K45" i="3"/>
  <c r="K43" i="3"/>
  <c r="F48" i="3"/>
  <c r="F47" i="3"/>
  <c r="F46" i="3"/>
  <c r="F45" i="3"/>
  <c r="F44" i="3"/>
  <c r="F43" i="3"/>
  <c r="D48" i="3"/>
  <c r="D47" i="3"/>
  <c r="D46" i="3"/>
  <c r="D45" i="3"/>
  <c r="D44" i="3"/>
  <c r="D43" i="3"/>
  <c r="C33" i="3"/>
  <c r="D33" i="3"/>
  <c r="E33" i="3"/>
  <c r="F33" i="3"/>
  <c r="J33" i="3"/>
  <c r="K33" i="3"/>
  <c r="H33" i="3"/>
  <c r="I33" i="3"/>
  <c r="J32" i="3"/>
  <c r="H32" i="3"/>
  <c r="I32" i="3"/>
  <c r="E32" i="3"/>
  <c r="C32" i="3"/>
  <c r="D32" i="3"/>
  <c r="J31" i="3"/>
  <c r="H31" i="3"/>
  <c r="E31" i="3"/>
  <c r="C31" i="3"/>
  <c r="J27" i="3"/>
  <c r="H27" i="3"/>
  <c r="E27" i="3"/>
  <c r="C27" i="3"/>
  <c r="K38" i="5"/>
  <c r="I38" i="5"/>
  <c r="F38" i="5"/>
  <c r="D38" i="5"/>
  <c r="F27" i="6"/>
  <c r="J12" i="3"/>
  <c r="E12" i="3"/>
  <c r="F73" i="7"/>
  <c r="D73" i="7"/>
  <c r="F71" i="7"/>
  <c r="D71" i="7"/>
  <c r="D62" i="7"/>
  <c r="D56" i="7"/>
  <c r="D53" i="7"/>
  <c r="E39" i="3"/>
  <c r="C39" i="3"/>
  <c r="E38" i="3"/>
  <c r="C38" i="3"/>
  <c r="E37" i="3"/>
  <c r="C37" i="3"/>
  <c r="E36" i="3"/>
  <c r="C36" i="3"/>
  <c r="E24" i="3"/>
  <c r="C24" i="3"/>
  <c r="J19" i="3"/>
  <c r="J18" i="3"/>
  <c r="H19" i="3"/>
  <c r="H18" i="3"/>
  <c r="J15" i="3"/>
  <c r="H15" i="3"/>
  <c r="I19" i="3"/>
  <c r="I18" i="3"/>
  <c r="K15" i="3"/>
  <c r="I15" i="3"/>
  <c r="K19" i="3"/>
  <c r="K18" i="3"/>
  <c r="J14" i="3"/>
  <c r="H14" i="3"/>
  <c r="H12" i="3"/>
  <c r="I12" i="3"/>
  <c r="J11" i="3"/>
  <c r="H11" i="3"/>
  <c r="E13" i="3"/>
  <c r="E11" i="3"/>
  <c r="C13" i="3"/>
  <c r="C12" i="3"/>
  <c r="D12" i="3"/>
  <c r="C11" i="3"/>
  <c r="F37" i="7"/>
  <c r="D37" i="7"/>
  <c r="I37" i="7"/>
  <c r="K32" i="7"/>
  <c r="I32" i="7"/>
  <c r="F32" i="7"/>
  <c r="D32" i="7"/>
  <c r="K16" i="7"/>
  <c r="I16" i="7"/>
  <c r="F16" i="7"/>
  <c r="D16" i="7"/>
  <c r="K16" i="6"/>
  <c r="I16" i="6"/>
  <c r="F16" i="6"/>
  <c r="D16" i="6"/>
  <c r="J69" i="4"/>
  <c r="K69" i="4"/>
  <c r="D16" i="4"/>
  <c r="K16" i="4"/>
  <c r="I16" i="4"/>
  <c r="F16" i="4"/>
  <c r="K22" i="5"/>
  <c r="I22" i="5"/>
  <c r="F22" i="5"/>
  <c r="D22" i="5"/>
  <c r="K27" i="3"/>
  <c r="I27" i="3"/>
  <c r="F27" i="3"/>
  <c r="D27" i="3"/>
  <c r="F13" i="3"/>
  <c r="K12" i="3"/>
  <c r="F12" i="3"/>
  <c r="F20" i="6"/>
  <c r="D20" i="6"/>
  <c r="F27" i="5"/>
  <c r="D27" i="5"/>
  <c r="K30" i="5"/>
  <c r="I30" i="5"/>
  <c r="D34" i="5"/>
  <c r="F34" i="5"/>
  <c r="K36" i="7"/>
  <c r="I36" i="7"/>
  <c r="F36" i="7"/>
  <c r="D36" i="7"/>
  <c r="K20" i="7"/>
  <c r="I20" i="7"/>
  <c r="F20" i="7"/>
  <c r="D20" i="7"/>
  <c r="K76" i="7"/>
  <c r="I76" i="7"/>
  <c r="F76" i="7"/>
  <c r="D76" i="7"/>
  <c r="K75" i="7"/>
  <c r="I75" i="7"/>
  <c r="F75" i="7"/>
  <c r="D75" i="7"/>
  <c r="K74" i="7"/>
  <c r="I74" i="7"/>
  <c r="K73" i="7"/>
  <c r="I73" i="7"/>
  <c r="K72" i="7"/>
  <c r="I72" i="7"/>
  <c r="F72" i="7"/>
  <c r="D72" i="7"/>
  <c r="K71" i="7"/>
  <c r="I71" i="7"/>
  <c r="K70" i="7"/>
  <c r="I70" i="7"/>
  <c r="F70" i="7"/>
  <c r="D70" i="7"/>
  <c r="K69" i="7"/>
  <c r="I69" i="7"/>
  <c r="F69" i="7"/>
  <c r="D69" i="7"/>
  <c r="D65" i="7"/>
  <c r="D64" i="7"/>
  <c r="D55" i="7"/>
  <c r="D54" i="7"/>
  <c r="D48" i="7"/>
  <c r="D50" i="7"/>
  <c r="K45" i="7"/>
  <c r="I45" i="7"/>
  <c r="F45" i="7"/>
  <c r="D45" i="7"/>
  <c r="K44" i="7"/>
  <c r="I44" i="7"/>
  <c r="F44" i="7"/>
  <c r="D44" i="7"/>
  <c r="K43" i="7"/>
  <c r="I43" i="7"/>
  <c r="F43" i="7"/>
  <c r="D43" i="7"/>
  <c r="K42" i="7"/>
  <c r="I42" i="7"/>
  <c r="F42" i="7"/>
  <c r="D42" i="7"/>
  <c r="K41" i="7"/>
  <c r="I41" i="7"/>
  <c r="F41" i="7"/>
  <c r="D41" i="7"/>
  <c r="K40" i="7"/>
  <c r="I40" i="7"/>
  <c r="F40" i="7"/>
  <c r="D40" i="7"/>
  <c r="K37" i="7"/>
  <c r="K35" i="7"/>
  <c r="I35" i="7"/>
  <c r="F35" i="7"/>
  <c r="D35" i="7"/>
  <c r="K34" i="7"/>
  <c r="I34" i="7"/>
  <c r="F34" i="7"/>
  <c r="D34" i="7"/>
  <c r="K33" i="7"/>
  <c r="I33" i="7"/>
  <c r="F33" i="7"/>
  <c r="D33" i="7"/>
  <c r="K29" i="7"/>
  <c r="I29" i="7"/>
  <c r="F29" i="7"/>
  <c r="D29" i="7"/>
  <c r="K28" i="7"/>
  <c r="I28" i="7"/>
  <c r="F28" i="7"/>
  <c r="D28" i="7"/>
  <c r="K27" i="7"/>
  <c r="I27" i="7"/>
  <c r="F27" i="7"/>
  <c r="D27" i="7"/>
  <c r="K26" i="7"/>
  <c r="I26" i="7"/>
  <c r="F26" i="7"/>
  <c r="D26" i="7"/>
  <c r="K24" i="7"/>
  <c r="I24" i="7"/>
  <c r="K23" i="7"/>
  <c r="I23" i="7"/>
  <c r="K19" i="7"/>
  <c r="I19" i="7"/>
  <c r="K18" i="7"/>
  <c r="I18" i="7"/>
  <c r="F17" i="7"/>
  <c r="D17" i="7"/>
  <c r="F29" i="6"/>
  <c r="D29" i="6"/>
  <c r="K67" i="6"/>
  <c r="I67" i="6"/>
  <c r="F67" i="6"/>
  <c r="D67" i="6"/>
  <c r="K66" i="6"/>
  <c r="I66" i="6"/>
  <c r="K65" i="6"/>
  <c r="I65" i="6"/>
  <c r="F65" i="6"/>
  <c r="D65" i="6"/>
  <c r="K64" i="6"/>
  <c r="F64" i="6"/>
  <c r="D64" i="6"/>
  <c r="D52" i="6"/>
  <c r="D49" i="6"/>
  <c r="K41" i="6"/>
  <c r="I41" i="6"/>
  <c r="F41" i="6"/>
  <c r="D41" i="6"/>
  <c r="K40" i="6"/>
  <c r="I40" i="6"/>
  <c r="F40" i="6"/>
  <c r="D40" i="6"/>
  <c r="K39" i="6"/>
  <c r="I39" i="6"/>
  <c r="F39" i="6"/>
  <c r="D39" i="6"/>
  <c r="K38" i="6"/>
  <c r="I38" i="6"/>
  <c r="F38" i="6"/>
  <c r="D38" i="6"/>
  <c r="K37" i="6"/>
  <c r="I37" i="6"/>
  <c r="F37" i="6"/>
  <c r="D37" i="6"/>
  <c r="K36" i="6"/>
  <c r="I36" i="6"/>
  <c r="F36" i="6"/>
  <c r="D36" i="6"/>
  <c r="K33" i="6"/>
  <c r="I33" i="6"/>
  <c r="F33" i="6"/>
  <c r="D33" i="6"/>
  <c r="K32" i="6"/>
  <c r="I32" i="6"/>
  <c r="F32" i="6"/>
  <c r="D32" i="6"/>
  <c r="K29" i="6"/>
  <c r="I29" i="6"/>
  <c r="K28" i="6"/>
  <c r="I28" i="6"/>
  <c r="F28" i="6"/>
  <c r="D28" i="6"/>
  <c r="K27" i="6"/>
  <c r="I27" i="6"/>
  <c r="D27" i="6"/>
  <c r="K26" i="6"/>
  <c r="I26" i="6"/>
  <c r="F26" i="6"/>
  <c r="D26" i="6"/>
  <c r="K24" i="6"/>
  <c r="I24" i="6"/>
  <c r="K23" i="6"/>
  <c r="I23" i="6"/>
  <c r="K19" i="6"/>
  <c r="I19" i="6"/>
  <c r="K18" i="6"/>
  <c r="I18" i="6"/>
  <c r="F17" i="6"/>
  <c r="D17" i="6"/>
  <c r="K20" i="4"/>
  <c r="K69" i="5"/>
  <c r="I69" i="5"/>
  <c r="F69" i="5"/>
  <c r="D69" i="5"/>
  <c r="K68" i="5"/>
  <c r="I68" i="5"/>
  <c r="F68" i="5"/>
  <c r="D68" i="5"/>
  <c r="K64" i="5"/>
  <c r="I64" i="5"/>
  <c r="F64" i="5"/>
  <c r="D64" i="5"/>
  <c r="K60" i="5"/>
  <c r="I60" i="5"/>
  <c r="F60" i="5"/>
  <c r="K43" i="5"/>
  <c r="I43" i="5"/>
  <c r="F43" i="5"/>
  <c r="D43" i="5"/>
  <c r="K42" i="5"/>
  <c r="I42" i="5"/>
  <c r="F42" i="5"/>
  <c r="D42" i="5"/>
  <c r="K41" i="5"/>
  <c r="I41" i="5"/>
  <c r="F41" i="5"/>
  <c r="D41" i="5"/>
  <c r="K34" i="5"/>
  <c r="I34" i="5"/>
  <c r="K33" i="5"/>
  <c r="I33" i="5"/>
  <c r="F33" i="5"/>
  <c r="D33" i="5"/>
  <c r="K32" i="5"/>
  <c r="I32" i="5"/>
  <c r="F32" i="5"/>
  <c r="D32" i="5"/>
  <c r="K29" i="5"/>
  <c r="I29" i="5"/>
  <c r="K25" i="5"/>
  <c r="I25" i="5"/>
  <c r="K24" i="5"/>
  <c r="I24" i="5"/>
  <c r="F23" i="5"/>
  <c r="D23" i="5"/>
  <c r="K20" i="5"/>
  <c r="I20" i="5"/>
  <c r="K75" i="4"/>
  <c r="K74" i="4"/>
  <c r="K73" i="4"/>
  <c r="K72" i="4"/>
  <c r="K71" i="4"/>
  <c r="K70" i="4"/>
  <c r="K68" i="4"/>
  <c r="I75" i="4"/>
  <c r="I74" i="4"/>
  <c r="I73" i="4"/>
  <c r="I72" i="4"/>
  <c r="I71" i="4"/>
  <c r="I70" i="4"/>
  <c r="I69" i="4"/>
  <c r="I68" i="4"/>
  <c r="F75" i="4"/>
  <c r="F74" i="4"/>
  <c r="F71" i="4"/>
  <c r="F69" i="4"/>
  <c r="F68" i="4"/>
  <c r="D75" i="4"/>
  <c r="D74" i="4"/>
  <c r="D71" i="4"/>
  <c r="D69" i="4"/>
  <c r="D68" i="4"/>
  <c r="K64" i="4"/>
  <c r="K47" i="4"/>
  <c r="I64" i="4"/>
  <c r="I47" i="4"/>
  <c r="F64" i="4"/>
  <c r="F47" i="4"/>
  <c r="D64" i="4"/>
  <c r="D63" i="4"/>
  <c r="D47" i="4"/>
  <c r="D49" i="4"/>
  <c r="K43" i="4"/>
  <c r="I43" i="4"/>
  <c r="F43" i="4"/>
  <c r="D43" i="4"/>
  <c r="K44" i="4"/>
  <c r="I44" i="4"/>
  <c r="F44" i="4"/>
  <c r="D44" i="4"/>
  <c r="K42" i="4"/>
  <c r="K41" i="4"/>
  <c r="K40" i="4"/>
  <c r="K39" i="4"/>
  <c r="I42" i="4"/>
  <c r="I41" i="4"/>
  <c r="I40" i="4"/>
  <c r="I39" i="4"/>
  <c r="F42" i="4"/>
  <c r="F41" i="4"/>
  <c r="F40" i="4"/>
  <c r="F39" i="4"/>
  <c r="D42" i="4"/>
  <c r="D41" i="4"/>
  <c r="D40" i="4"/>
  <c r="D39" i="4"/>
  <c r="K34" i="4"/>
  <c r="I34" i="4"/>
  <c r="F34" i="4"/>
  <c r="D34" i="4"/>
  <c r="K36" i="4"/>
  <c r="I36" i="4"/>
  <c r="K35" i="4"/>
  <c r="K33" i="4"/>
  <c r="K32" i="4"/>
  <c r="I35" i="4"/>
  <c r="I33" i="4"/>
  <c r="I32" i="4"/>
  <c r="F35" i="4"/>
  <c r="F33" i="4"/>
  <c r="F32" i="4"/>
  <c r="D35" i="4"/>
  <c r="D33" i="4"/>
  <c r="D32" i="4"/>
  <c r="K24" i="4"/>
  <c r="K23" i="4"/>
  <c r="I24" i="4"/>
  <c r="I23" i="4"/>
  <c r="K29" i="4"/>
  <c r="I29" i="4"/>
  <c r="K19" i="4"/>
  <c r="I19" i="4"/>
  <c r="K28" i="4"/>
  <c r="K27" i="4"/>
  <c r="K26" i="4"/>
  <c r="I28" i="4"/>
  <c r="I27" i="4"/>
  <c r="I26" i="4"/>
  <c r="F28" i="4"/>
  <c r="F27" i="4"/>
  <c r="F26" i="4"/>
  <c r="D28" i="4"/>
  <c r="D27" i="4"/>
  <c r="D26" i="4"/>
  <c r="I20" i="4"/>
  <c r="F20" i="4"/>
  <c r="D20" i="4"/>
  <c r="K18" i="4"/>
  <c r="I18" i="4"/>
  <c r="F17" i="4"/>
  <c r="D17" i="4"/>
  <c r="K31" i="3"/>
  <c r="I31" i="3"/>
  <c r="F31" i="3"/>
  <c r="D31" i="3"/>
  <c r="K30" i="3"/>
  <c r="K29" i="3"/>
  <c r="K32" i="3"/>
  <c r="K28" i="3"/>
  <c r="I30" i="3"/>
  <c r="I29" i="3"/>
  <c r="I28" i="3"/>
  <c r="F30" i="3"/>
  <c r="F29" i="3"/>
  <c r="F32" i="3"/>
  <c r="F28" i="3"/>
  <c r="D30" i="3"/>
  <c r="D29" i="3"/>
  <c r="D28" i="3"/>
  <c r="D39" i="3"/>
  <c r="F23" i="3"/>
  <c r="F22" i="3"/>
  <c r="F21" i="3"/>
  <c r="F24" i="3"/>
  <c r="D24" i="3"/>
  <c r="D23" i="3"/>
  <c r="D22" i="3"/>
  <c r="D21" i="3"/>
  <c r="K24" i="3"/>
  <c r="K23" i="3"/>
  <c r="K22" i="3"/>
  <c r="K21" i="3"/>
  <c r="I21" i="3"/>
  <c r="I24" i="3"/>
  <c r="I23" i="3"/>
  <c r="I22" i="3"/>
  <c r="D36" i="3"/>
  <c r="K14" i="3"/>
  <c r="I14" i="3"/>
  <c r="K39" i="3"/>
  <c r="K38" i="3"/>
  <c r="K37" i="3"/>
  <c r="I39" i="3"/>
  <c r="I38" i="3"/>
  <c r="I37" i="3"/>
  <c r="F39" i="3"/>
  <c r="F38" i="3"/>
  <c r="F37" i="3"/>
  <c r="D38" i="3"/>
  <c r="D37" i="3"/>
  <c r="K36" i="3"/>
  <c r="I36" i="3"/>
  <c r="F36" i="3"/>
  <c r="K11" i="3"/>
  <c r="I11" i="3"/>
  <c r="F11" i="3"/>
  <c r="D11" i="3"/>
  <c r="D13" i="3"/>
  <c r="E30" i="8"/>
  <c r="E22" i="8"/>
  <c r="E20" i="8"/>
  <c r="H33" i="8"/>
  <c r="K9" i="8"/>
  <c r="K11" i="8"/>
  <c r="K17" i="8"/>
  <c r="H13" i="8"/>
  <c r="N13" i="8"/>
  <c r="K13" i="8"/>
  <c r="E25" i="8"/>
  <c r="K25" i="8"/>
  <c r="N25" i="8"/>
</calcChain>
</file>

<file path=xl/comments1.xml><?xml version="1.0" encoding="utf-8"?>
<comments xmlns="http://schemas.openxmlformats.org/spreadsheetml/2006/main">
  <authors>
    <author>Elena</author>
  </authors>
  <commentList>
    <comment ref="D6" authorId="0">
      <text>
        <r>
          <rPr>
            <b/>
            <sz val="8"/>
            <color indexed="81"/>
            <rFont val="Tahoma"/>
          </rPr>
          <t>Янa:</t>
        </r>
        <r>
          <rPr>
            <sz val="8"/>
            <color indexed="81"/>
            <rFont val="Tahoma"/>
          </rPr>
          <t xml:space="preserve">
например: 
от 90 тыс до 600 тыс - средний
от 600 тыс - 2 млн - крупный
от 2 млн - VIP</t>
        </r>
      </text>
    </comment>
    <comment ref="F6" authorId="0">
      <text>
        <r>
          <rPr>
            <b/>
            <sz val="8"/>
            <color indexed="81"/>
            <rFont val="Tahoma"/>
          </rPr>
          <t>Янa:</t>
        </r>
        <r>
          <rPr>
            <sz val="8"/>
            <color indexed="81"/>
            <rFont val="Tahoma"/>
          </rPr>
          <t xml:space="preserve">
от 90 тыс до 600 тыс - средний
от 600 тыс - 2 млн - крупный
от 2 млн - VIP</t>
        </r>
      </text>
    </comment>
    <comment ref="I6" authorId="0">
      <text>
        <r>
          <rPr>
            <b/>
            <sz val="8"/>
            <color indexed="81"/>
            <rFont val="Tahoma"/>
          </rPr>
          <t>Янa:</t>
        </r>
        <r>
          <rPr>
            <sz val="8"/>
            <color indexed="81"/>
            <rFont val="Tahoma"/>
          </rPr>
          <t xml:space="preserve">
от 90 тыс до 600 тыс - средний
от 600 тыс - 2 млн - крупный
от 2 млн - VIP</t>
        </r>
      </text>
    </comment>
  </commentList>
</comments>
</file>

<file path=xl/comments2.xml><?xml version="1.0" encoding="utf-8"?>
<comments xmlns="http://schemas.openxmlformats.org/spreadsheetml/2006/main">
  <authors>
    <author>Elena</author>
  </authors>
  <commentList>
    <comment ref="K14" authorId="0">
      <text>
        <r>
          <rPr>
            <b/>
            <sz val="8"/>
            <color indexed="81"/>
            <rFont val="Tahoma"/>
          </rPr>
          <t>Янa:</t>
        </r>
        <r>
          <rPr>
            <sz val="8"/>
            <color indexed="81"/>
            <rFont val="Tahoma"/>
          </rPr>
          <t xml:space="preserve">
За счет 1 клиента</t>
        </r>
      </text>
    </comment>
  </commentList>
</comments>
</file>

<file path=xl/sharedStrings.xml><?xml version="1.0" encoding="utf-8"?>
<sst xmlns="http://schemas.openxmlformats.org/spreadsheetml/2006/main" count="440" uniqueCount="183">
  <si>
    <t>Хабаровск</t>
  </si>
  <si>
    <t>деятельность</t>
  </si>
  <si>
    <t>торговля</t>
  </si>
  <si>
    <t>груз</t>
  </si>
  <si>
    <t>стройматериалы</t>
  </si>
  <si>
    <t>бытовая техника</t>
  </si>
  <si>
    <t>ГОНЕЦ</t>
  </si>
  <si>
    <t>направление</t>
  </si>
  <si>
    <t>объемы</t>
  </si>
  <si>
    <t>куда</t>
  </si>
  <si>
    <t>Х-В</t>
  </si>
  <si>
    <t>ЖД</t>
  </si>
  <si>
    <t>автомобили</t>
  </si>
  <si>
    <t>5 корп</t>
  </si>
  <si>
    <t>10 новых, 25 старых</t>
  </si>
  <si>
    <t>старые!!!</t>
  </si>
  <si>
    <t>10 выросли</t>
  </si>
  <si>
    <t>13 выросли, 7 упали, 4 потеряно</t>
  </si>
  <si>
    <t>31 новых, 22 старых, 4 разовых</t>
  </si>
  <si>
    <t>5 новых, 8 старых</t>
  </si>
  <si>
    <t>11 выросли, 104 потеряно</t>
  </si>
  <si>
    <t>7 выросло, 7 упало</t>
  </si>
  <si>
    <t>3 выросли, 1 упал, 1 потерян</t>
  </si>
  <si>
    <t>14 новых</t>
  </si>
  <si>
    <t>2 новых</t>
  </si>
  <si>
    <t>73 потеряно, 6 выросло</t>
  </si>
  <si>
    <t>7 выросло, 5 упало, 4 потеряно</t>
  </si>
  <si>
    <t>2 выросли, 3 упало, 1 потерян</t>
  </si>
  <si>
    <t>12 потеряно, 1 вырос</t>
  </si>
  <si>
    <t>3 выросло, 2 упало, 2 потеряно</t>
  </si>
  <si>
    <t>ЖД, ГОНЕЦ</t>
  </si>
  <si>
    <t>конт</t>
  </si>
  <si>
    <t>Н-В</t>
  </si>
  <si>
    <t>ПБВ</t>
  </si>
  <si>
    <t>средний</t>
  </si>
  <si>
    <t>крупный</t>
  </si>
  <si>
    <t>VIP</t>
  </si>
  <si>
    <t>упал</t>
  </si>
  <si>
    <t>рост</t>
  </si>
  <si>
    <t>новый</t>
  </si>
  <si>
    <t>разовый</t>
  </si>
  <si>
    <t>источник</t>
  </si>
  <si>
    <t>менеджер</t>
  </si>
  <si>
    <t>корпоративных</t>
  </si>
  <si>
    <t>28 выросли, 294 потеряно</t>
  </si>
  <si>
    <t>30 выросли, 23 упали, 13 потеряно</t>
  </si>
  <si>
    <t>57 новых, 67 старых</t>
  </si>
  <si>
    <t>8 новых</t>
  </si>
  <si>
    <t>12 корп</t>
  </si>
  <si>
    <t>15 корп</t>
  </si>
  <si>
    <t>8 корп</t>
  </si>
  <si>
    <t>В-Чита, Улан-Удэ</t>
  </si>
  <si>
    <t>нерегулярно</t>
  </si>
  <si>
    <t>соэкспедитор, конкурент</t>
  </si>
  <si>
    <t>потенциал, примечание</t>
  </si>
  <si>
    <t>2ое полугодие 2004</t>
  </si>
  <si>
    <t>2ое полугодие 2005</t>
  </si>
  <si>
    <t>оборот, руб</t>
  </si>
  <si>
    <t>клиенты, кол-во</t>
  </si>
  <si>
    <t>потеряно</t>
  </si>
  <si>
    <t>частное лицо</t>
  </si>
  <si>
    <t>клиент</t>
  </si>
  <si>
    <t>размер</t>
  </si>
  <si>
    <t>город</t>
  </si>
  <si>
    <t>статус</t>
  </si>
  <si>
    <t>2 средних, 1 крупный</t>
  </si>
  <si>
    <t>из них:</t>
  </si>
  <si>
    <t>разовых</t>
  </si>
  <si>
    <t>новых</t>
  </si>
  <si>
    <t>средних</t>
  </si>
  <si>
    <t>мелких</t>
  </si>
  <si>
    <t>крупных</t>
  </si>
  <si>
    <t>2 выросли, 1 упал</t>
  </si>
  <si>
    <t>клиентов</t>
  </si>
  <si>
    <t>оборот</t>
  </si>
  <si>
    <t>Всего</t>
  </si>
  <si>
    <t>старых</t>
  </si>
  <si>
    <t>новые</t>
  </si>
  <si>
    <t>из старых рост</t>
  </si>
  <si>
    <t>из старых упал</t>
  </si>
  <si>
    <t>Клиент 1</t>
  </si>
  <si>
    <t>Клиент 2</t>
  </si>
  <si>
    <t>Клиент 3</t>
  </si>
  <si>
    <t>Клиент 4</t>
  </si>
  <si>
    <t>Клиент 5</t>
  </si>
  <si>
    <t>оборот 2004 2ое полугодие</t>
  </si>
  <si>
    <t>оборот 2005 1ое полугодие</t>
  </si>
  <si>
    <t>менеджер 1</t>
  </si>
  <si>
    <t>менеджер 2</t>
  </si>
  <si>
    <t>менеджер 3</t>
  </si>
  <si>
    <t>Источник 1</t>
  </si>
  <si>
    <t>Источник 2</t>
  </si>
  <si>
    <t>Источник 3</t>
  </si>
  <si>
    <t>конкурент 1</t>
  </si>
  <si>
    <t xml:space="preserve">филиал 1 </t>
  </si>
  <si>
    <t xml:space="preserve">груз 1 </t>
  </si>
  <si>
    <t>груз 2</t>
  </si>
  <si>
    <t>груз 3</t>
  </si>
  <si>
    <t>груз 4</t>
  </si>
  <si>
    <t>груз 5</t>
  </si>
  <si>
    <t>груз 6</t>
  </si>
  <si>
    <t>груз 7</t>
  </si>
  <si>
    <t>груз 8</t>
  </si>
  <si>
    <t>груз 9</t>
  </si>
  <si>
    <t>груз 10</t>
  </si>
  <si>
    <t>груз 11</t>
  </si>
  <si>
    <t>груз 12</t>
  </si>
  <si>
    <t>груз 13</t>
  </si>
  <si>
    <t>груз 14</t>
  </si>
  <si>
    <t>груз 15</t>
  </si>
  <si>
    <t>груз 16</t>
  </si>
  <si>
    <t>груз 17</t>
  </si>
  <si>
    <t>источник 1</t>
  </si>
  <si>
    <t>источник 2</t>
  </si>
  <si>
    <t>источник 3</t>
  </si>
  <si>
    <t>источник 4</t>
  </si>
  <si>
    <t>источник 5</t>
  </si>
  <si>
    <t>источник 6</t>
  </si>
  <si>
    <t>источник 7</t>
  </si>
  <si>
    <t>источник 8</t>
  </si>
  <si>
    <t>вид деятельности 1</t>
  </si>
  <si>
    <t>вид деятельности 2</t>
  </si>
  <si>
    <t>вид деятельности 3</t>
  </si>
  <si>
    <t>вид деятельности 4</t>
  </si>
  <si>
    <t>вид деятельности 5</t>
  </si>
  <si>
    <t>вид деятельности 6</t>
  </si>
  <si>
    <t xml:space="preserve">направление 1 </t>
  </si>
  <si>
    <t>направление 2</t>
  </si>
  <si>
    <t>направление 3</t>
  </si>
  <si>
    <t>направление 4</t>
  </si>
  <si>
    <t>направление 5</t>
  </si>
  <si>
    <t>направлене 1</t>
  </si>
  <si>
    <t>направление 1</t>
  </si>
  <si>
    <t>направление 6</t>
  </si>
  <si>
    <t>Филиал 4</t>
  </si>
  <si>
    <t>Филиал 3</t>
  </si>
  <si>
    <t>Филиал 2</t>
  </si>
  <si>
    <t>Филиал 1</t>
  </si>
  <si>
    <t>направление 7</t>
  </si>
  <si>
    <t>филиал 1</t>
  </si>
  <si>
    <t>филиал 2</t>
  </si>
  <si>
    <t>филиал 3</t>
  </si>
  <si>
    <t>филиал 4</t>
  </si>
  <si>
    <t>груз 1</t>
  </si>
  <si>
    <t>вид деятельности1</t>
  </si>
  <si>
    <t>вид деятельности2</t>
  </si>
  <si>
    <t>вид деятельности3</t>
  </si>
  <si>
    <t>вид деятельности4</t>
  </si>
  <si>
    <t>вид деятельности5</t>
  </si>
  <si>
    <t>по направлениям</t>
  </si>
  <si>
    <t>по видам деятельности</t>
  </si>
  <si>
    <t>нет данных</t>
  </si>
  <si>
    <t>по виду груза</t>
  </si>
  <si>
    <t>источник обращения</t>
  </si>
  <si>
    <t>корп</t>
  </si>
  <si>
    <t>стройматериалы (фанера)</t>
  </si>
  <si>
    <t>по обороту за отчетный период</t>
  </si>
  <si>
    <t>1 новый</t>
  </si>
  <si>
    <t>3 новых</t>
  </si>
  <si>
    <t>6 выросли, 5 упали, 2 потеряно</t>
  </si>
  <si>
    <t>1 рост, 1 упал</t>
  </si>
  <si>
    <t>постоянных</t>
  </si>
  <si>
    <t>1ое полугодие 2005</t>
  </si>
  <si>
    <t>текстиль (ткани)</t>
  </si>
  <si>
    <t>восстановлен</t>
  </si>
  <si>
    <t>Новосибирск</t>
  </si>
  <si>
    <t>Показатель</t>
  </si>
  <si>
    <t>Кол-во клиентов</t>
  </si>
  <si>
    <t>потерянных</t>
  </si>
  <si>
    <t>разовые</t>
  </si>
  <si>
    <t>Оборот филиала</t>
  </si>
  <si>
    <t>ср. в месяц</t>
  </si>
  <si>
    <t>1-3 20"</t>
  </si>
  <si>
    <t>по ДВ региону</t>
  </si>
  <si>
    <t>малый, к-ры МПС</t>
  </si>
  <si>
    <t>5 м3</t>
  </si>
  <si>
    <t>постоянно</t>
  </si>
  <si>
    <t>1 средний</t>
  </si>
  <si>
    <t>Владивосток</t>
  </si>
  <si>
    <t>1ое полуг 2005</t>
  </si>
  <si>
    <t>2ое полуг 2004</t>
  </si>
  <si>
    <t>ИТОГ 2005</t>
  </si>
  <si>
    <r>
      <t>в</t>
    </r>
    <r>
      <rPr>
        <b/>
        <sz val="12"/>
        <rFont val="Microsoft Sans Serif"/>
      </rPr>
      <t xml:space="preserve"> т.ч</t>
    </r>
    <r>
      <rPr>
        <sz val="12"/>
        <rFont val="Microsoft Sans Serif"/>
      </rPr>
      <t>. мелких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</si>
</sst>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р_."/>
    <numFmt numFmtId="165" formatCode="#,##0.00_р_."/>
    <numFmt numFmtId="166" formatCode="#,##0.0&quot;р.&quot;"/>
    <numFmt numFmtId="167" formatCode="0.0%"/>
    <numFmt numFmtId="168" formatCode="0.0"/>
  </numFmts>
  <fonts count="14" x14ac:knownFonts="1">
    <font>
      <sz val="10"/>
      <name val="Arial Cyr"/>
      <charset val="204"/>
    </font>
    <font>
      <sz val="8"/>
      <name val="Arial Cyr"/>
    </font>
    <font>
      <sz val="8"/>
      <color indexed="81"/>
      <name val="Tahoma"/>
    </font>
    <font>
      <b/>
      <sz val="8"/>
      <color indexed="81"/>
      <name val="Tahoma"/>
    </font>
    <font>
      <u/>
      <sz val="10"/>
      <color indexed="12"/>
      <name val="Arial Cyr"/>
    </font>
    <font>
      <sz val="8"/>
      <color indexed="10"/>
      <name val="Arial Cyr"/>
    </font>
    <font>
      <b/>
      <sz val="10"/>
      <color indexed="10"/>
      <name val="Arial Cyr"/>
    </font>
    <font>
      <sz val="12"/>
      <name val="Microsoft Sans Serif"/>
    </font>
    <font>
      <b/>
      <sz val="12"/>
      <name val="Microsoft Sans Serif"/>
    </font>
    <font>
      <b/>
      <sz val="12"/>
      <color indexed="10"/>
      <name val="Microsoft Sans Serif"/>
    </font>
    <font>
      <i/>
      <sz val="12"/>
      <name val="Microsoft Sans Serif"/>
    </font>
    <font>
      <u/>
      <sz val="12"/>
      <color indexed="12"/>
      <name val="Microsoft Sans Serif"/>
    </font>
    <font>
      <sz val="12"/>
      <color indexed="10"/>
      <name val="Microsoft Sans Serif"/>
    </font>
    <font>
      <sz val="12"/>
      <color indexed="18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5" fillId="0" borderId="0" xfId="0" applyFont="1" applyAlignment="1">
      <alignment horizontal="justify" vertical="center" wrapText="1"/>
    </xf>
    <xf numFmtId="0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166" fontId="7" fillId="0" borderId="2" xfId="0" applyNumberFormat="1" applyFont="1" applyBorder="1" applyAlignment="1">
      <alignment horizontal="justify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justify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justify" vertical="center"/>
    </xf>
    <xf numFmtId="167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justify" vertical="center"/>
    </xf>
    <xf numFmtId="167" fontId="7" fillId="0" borderId="0" xfId="0" applyNumberFormat="1" applyFont="1" applyAlignment="1">
      <alignment horizontal="center" vertical="center"/>
    </xf>
    <xf numFmtId="167" fontId="7" fillId="0" borderId="2" xfId="0" applyNumberFormat="1" applyFont="1" applyBorder="1" applyAlignment="1">
      <alignment horizontal="justify" vertical="center"/>
    </xf>
    <xf numFmtId="164" fontId="7" fillId="0" borderId="2" xfId="0" applyNumberFormat="1" applyFont="1" applyBorder="1" applyAlignment="1">
      <alignment horizontal="justify" vertical="center"/>
    </xf>
    <xf numFmtId="167" fontId="7" fillId="0" borderId="0" xfId="0" applyNumberFormat="1" applyFont="1" applyAlignment="1">
      <alignment horizontal="justify" vertical="center"/>
    </xf>
    <xf numFmtId="164" fontId="7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164" fontId="7" fillId="0" borderId="0" xfId="0" applyNumberFormat="1" applyFont="1" applyBorder="1" applyAlignment="1">
      <alignment horizontal="justify" vertical="center"/>
    </xf>
    <xf numFmtId="0" fontId="7" fillId="0" borderId="2" xfId="0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8" xfId="0" applyFont="1" applyBorder="1" applyAlignment="1">
      <alignment horizontal="right"/>
    </xf>
    <xf numFmtId="167" fontId="8" fillId="0" borderId="2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7" fontId="8" fillId="0" borderId="2" xfId="0" applyNumberFormat="1" applyFont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7" fontId="7" fillId="0" borderId="0" xfId="0" applyNumberFormat="1" applyFont="1" applyBorder="1" applyAlignment="1">
      <alignment horizontal="justify" vertical="center"/>
    </xf>
    <xf numFmtId="164" fontId="7" fillId="0" borderId="0" xfId="0" applyNumberFormat="1" applyFont="1" applyBorder="1" applyAlignment="1">
      <alignment vertical="center"/>
    </xf>
    <xf numFmtId="167" fontId="8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2" xfId="1" applyFont="1" applyBorder="1" applyAlignment="1" applyProtection="1">
      <alignment horizontal="justify" vertical="center"/>
    </xf>
    <xf numFmtId="164" fontId="7" fillId="0" borderId="2" xfId="0" applyNumberFormat="1" applyFont="1" applyBorder="1" applyAlignment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167" fontId="7" fillId="0" borderId="0" xfId="0" applyNumberFormat="1" applyFont="1"/>
    <xf numFmtId="164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8" fillId="0" borderId="2" xfId="0" applyFont="1" applyFill="1" applyBorder="1" applyAlignment="1">
      <alignment horizontal="justify" vertical="center"/>
    </xf>
    <xf numFmtId="164" fontId="7" fillId="0" borderId="2" xfId="0" applyNumberFormat="1" applyFont="1" applyBorder="1" applyAlignment="1"/>
    <xf numFmtId="0" fontId="7" fillId="0" borderId="2" xfId="0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justify" vertical="center"/>
    </xf>
    <xf numFmtId="167" fontId="8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4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8" fontId="7" fillId="0" borderId="2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justify" vertical="center"/>
    </xf>
    <xf numFmtId="164" fontId="7" fillId="0" borderId="2" xfId="0" applyNumberFormat="1" applyFont="1" applyBorder="1" applyAlignment="1">
      <alignment horizontal="right" vertical="top"/>
    </xf>
    <xf numFmtId="0" fontId="7" fillId="0" borderId="2" xfId="0" applyFont="1" applyFill="1" applyBorder="1" applyAlignment="1">
      <alignment horizontal="justify" vertical="center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164" fontId="8" fillId="0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67" fontId="10" fillId="0" borderId="0" xfId="0" applyNumberFormat="1" applyFont="1" applyBorder="1" applyAlignment="1">
      <alignment horizontal="justify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/>
    <xf numFmtId="165" fontId="8" fillId="0" borderId="2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justify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7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7" fillId="0" borderId="2" xfId="0" applyNumberFormat="1" applyFont="1" applyBorder="1"/>
    <xf numFmtId="164" fontId="7" fillId="0" borderId="0" xfId="0" applyNumberFormat="1" applyFont="1" applyFill="1" applyBorder="1"/>
    <xf numFmtId="164" fontId="7" fillId="3" borderId="2" xfId="0" applyNumberFormat="1" applyFont="1" applyFill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/>
    <xf numFmtId="0" fontId="7" fillId="4" borderId="2" xfId="0" applyFont="1" applyFill="1" applyBorder="1" applyAlignment="1">
      <alignment horizontal="center"/>
    </xf>
    <xf numFmtId="167" fontId="13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/>
    <xf numFmtId="0" fontId="7" fillId="4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7" fillId="0" borderId="0" xfId="0" applyNumberFormat="1" applyFont="1"/>
    <xf numFmtId="0" fontId="8" fillId="0" borderId="26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Fill="1"/>
    <xf numFmtId="0" fontId="7" fillId="0" borderId="0" xfId="0" applyFont="1" applyBorder="1"/>
    <xf numFmtId="167" fontId="7" fillId="0" borderId="0" xfId="0" applyNumberFormat="1" applyFont="1" applyFill="1" applyBorder="1"/>
    <xf numFmtId="0" fontId="8" fillId="0" borderId="25" xfId="0" applyFont="1" applyBorder="1" applyAlignment="1">
      <alignment horizontal="justify" vertical="center"/>
    </xf>
    <xf numFmtId="164" fontId="7" fillId="0" borderId="2" xfId="0" applyNumberFormat="1" applyFont="1" applyBorder="1" applyAlignment="1">
      <alignment horizontal="center"/>
    </xf>
    <xf numFmtId="164" fontId="8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8" fillId="0" borderId="2" xfId="0" applyNumberFormat="1" applyFont="1" applyBorder="1" applyAlignment="1">
      <alignment horizontal="justify" vertical="center"/>
    </xf>
    <xf numFmtId="167" fontId="7" fillId="4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13" fillId="3" borderId="2" xfId="0" applyFont="1" applyFill="1" applyBorder="1" applyAlignment="1">
      <alignment horizontal="center"/>
    </xf>
    <xf numFmtId="167" fontId="13" fillId="3" borderId="2" xfId="0" applyNumberFormat="1" applyFont="1" applyFill="1" applyBorder="1" applyAlignment="1">
      <alignment horizontal="center"/>
    </xf>
    <xf numFmtId="164" fontId="13" fillId="3" borderId="2" xfId="0" applyNumberFormat="1" applyFont="1" applyFill="1" applyBorder="1"/>
    <xf numFmtId="167" fontId="8" fillId="3" borderId="2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justify" vertical="center"/>
    </xf>
    <xf numFmtId="164" fontId="7" fillId="3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justify" vertical="center"/>
    </xf>
    <xf numFmtId="165" fontId="7" fillId="0" borderId="0" xfId="0" applyNumberFormat="1" applyFont="1" applyFill="1" applyBorder="1" applyAlignment="1">
      <alignment horizontal="justify" vertic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7" fillId="0" borderId="15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/>
    <xf numFmtId="0" fontId="13" fillId="4" borderId="2" xfId="0" applyFont="1" applyFill="1" applyBorder="1" applyAlignment="1">
      <alignment horizontal="center"/>
    </xf>
    <xf numFmtId="164" fontId="13" fillId="4" borderId="2" xfId="0" applyNumberFormat="1" applyFont="1" applyFill="1" applyBorder="1"/>
    <xf numFmtId="164" fontId="7" fillId="0" borderId="2" xfId="0" applyNumberFormat="1" applyFont="1" applyFill="1" applyBorder="1"/>
    <xf numFmtId="0" fontId="7" fillId="0" borderId="2" xfId="0" applyFont="1" applyFill="1" applyBorder="1" applyAlignment="1">
      <alignment horizontal="center" vertical="center"/>
    </xf>
    <xf numFmtId="167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/>
    <xf numFmtId="164" fontId="7" fillId="0" borderId="4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0" fontId="8" fillId="0" borderId="2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7" xfId="0" applyFont="1" applyBorder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7" fontId="10" fillId="0" borderId="10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7" fontId="10" fillId="0" borderId="13" xfId="0" applyNumberFormat="1" applyFont="1" applyFill="1" applyBorder="1"/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167" fontId="10" fillId="0" borderId="2" xfId="0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2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167" fontId="10" fillId="3" borderId="2" xfId="0" applyNumberFormat="1" applyFont="1" applyFill="1" applyBorder="1"/>
    <xf numFmtId="0" fontId="7" fillId="3" borderId="0" xfId="0" applyFont="1" applyFill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10" fillId="0" borderId="6" xfId="0" applyNumberFormat="1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167" fontId="10" fillId="0" borderId="15" xfId="0" applyNumberFormat="1" applyFont="1" applyFill="1" applyBorder="1"/>
    <xf numFmtId="0" fontId="8" fillId="3" borderId="22" xfId="0" applyFont="1" applyFill="1" applyBorder="1"/>
    <xf numFmtId="164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/>
    <xf numFmtId="164" fontId="8" fillId="0" borderId="19" xfId="0" applyNumberFormat="1" applyFont="1" applyFill="1" applyBorder="1" applyAlignment="1">
      <alignment horizontal="justify" vertical="center"/>
    </xf>
    <xf numFmtId="165" fontId="8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/>
    <xf numFmtId="165" fontId="8" fillId="0" borderId="20" xfId="0" applyNumberFormat="1" applyFont="1" applyFill="1" applyBorder="1" applyAlignment="1">
      <alignment horizontal="justify" vertical="center"/>
    </xf>
    <xf numFmtId="167" fontId="10" fillId="0" borderId="20" xfId="0" applyNumberFormat="1" applyFont="1" applyFill="1" applyBorder="1"/>
    <xf numFmtId="164" fontId="8" fillId="0" borderId="4" xfId="0" applyNumberFormat="1" applyFont="1" applyFill="1" applyBorder="1" applyAlignment="1">
      <alignment horizontal="justify" vertical="center"/>
    </xf>
    <xf numFmtId="165" fontId="8" fillId="0" borderId="2" xfId="0" applyNumberFormat="1" applyFont="1" applyFill="1" applyBorder="1" applyAlignment="1">
      <alignment horizontal="justify" vertical="center"/>
    </xf>
    <xf numFmtId="167" fontId="10" fillId="0" borderId="2" xfId="0" applyNumberFormat="1" applyFont="1" applyBorder="1"/>
    <xf numFmtId="0" fontId="8" fillId="3" borderId="23" xfId="0" applyFont="1" applyFill="1" applyBorder="1"/>
    <xf numFmtId="164" fontId="8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/>
    <xf numFmtId="164" fontId="8" fillId="0" borderId="4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right" vertical="center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/>
    <xf numFmtId="164" fontId="7" fillId="0" borderId="6" xfId="0" applyNumberFormat="1" applyFont="1" applyFill="1" applyBorder="1"/>
    <xf numFmtId="164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/>
    <xf numFmtId="167" fontId="10" fillId="0" borderId="6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2147505423"/>
          <c:y val="0.0855018587360595"/>
          <c:w val="0.709327548806941"/>
          <c:h val="0.784386617100372"/>
        </c:manualLayout>
      </c:layout>
      <c:barChart>
        <c:barDir val="col"/>
        <c:grouping val="stacked"/>
        <c:varyColors val="0"/>
        <c:ser>
          <c:idx val="0"/>
          <c:order val="0"/>
          <c:tx>
            <c:v>Новых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('1'!$H$12,'1'!$M$12,'1'!$R$12)</c:f>
              <c:strCache>
                <c:ptCount val="1"/>
                <c:pt idx="0">
                  <c:v>1ое полугодие 2005</c:v>
                </c:pt>
              </c:strCache>
            </c:strRef>
          </c:cat>
          <c:val>
            <c:numRef>
              <c:f>('1'!$H$18,'1'!$M$18,'1'!$R$18)</c:f>
              <c:numCache>
                <c:formatCode>General</c:formatCode>
                <c:ptCount val="3"/>
                <c:pt idx="0">
                  <c:v>127.0</c:v>
                </c:pt>
              </c:numCache>
            </c:numRef>
          </c:val>
        </c:ser>
        <c:ser>
          <c:idx val="1"/>
          <c:order val="1"/>
          <c:tx>
            <c:v>Старых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('1'!$H$12,'1'!$M$12,'1'!$R$12)</c:f>
              <c:strCache>
                <c:ptCount val="1"/>
                <c:pt idx="0">
                  <c:v>1ое полугодие 2005</c:v>
                </c:pt>
              </c:strCache>
            </c:strRef>
          </c:cat>
          <c:val>
            <c:numRef>
              <c:f>('1'!$H$19,'1'!$M$19,'1'!$R$19)</c:f>
              <c:numCache>
                <c:formatCode>General</c:formatCode>
                <c:ptCount val="3"/>
                <c:pt idx="0">
                  <c:v>106.0</c:v>
                </c:pt>
              </c:numCache>
            </c:numRef>
          </c:val>
        </c:ser>
        <c:ser>
          <c:idx val="2"/>
          <c:order val="2"/>
          <c:tx>
            <c:v>Разовых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('1'!$H$12,'1'!$M$12,'1'!$R$12)</c:f>
              <c:strCache>
                <c:ptCount val="1"/>
                <c:pt idx="0">
                  <c:v>1ое полугодие 2005</c:v>
                </c:pt>
              </c:strCache>
            </c:strRef>
          </c:cat>
          <c:val>
            <c:numRef>
              <c:f>('1'!$H$20,'1'!$M$20,'1'!$R$20)</c:f>
              <c:numCache>
                <c:formatCode>General</c:formatCode>
                <c:ptCount val="3"/>
                <c:pt idx="0">
                  <c:v>40.0</c:v>
                </c:pt>
              </c:numCache>
            </c:numRef>
          </c:val>
        </c:ser>
        <c:ser>
          <c:idx val="3"/>
          <c:order val="3"/>
          <c:tx>
            <c:v>Восстановленных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('1'!$H$12,'1'!$M$12,'1'!$R$12)</c:f>
              <c:strCache>
                <c:ptCount val="1"/>
                <c:pt idx="0">
                  <c:v>1ое полугодие 2005</c:v>
                </c:pt>
              </c:strCache>
            </c:strRef>
          </c:cat>
          <c:val>
            <c:numRef>
              <c:f>('1'!$H$21,'1'!$M$21,'1'!$R$21)</c:f>
              <c:numCache>
                <c:formatCode>General</c:formatCode>
                <c:ptCount val="3"/>
                <c:pt idx="0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088874560"/>
        <c:axId val="-1203300592"/>
      </c:barChart>
      <c:catAx>
        <c:axId val="-20888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120330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330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208887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802603036877"/>
          <c:y val="0.442379182156134"/>
          <c:w val="0.154013015184382"/>
          <c:h val="0.375464684014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деятельности, конец 2004, руб.</a:t>
            </a:r>
          </a:p>
        </c:rich>
      </c:tx>
      <c:layout>
        <c:manualLayout>
          <c:xMode val="edge"/>
          <c:yMode val="edge"/>
          <c:x val="0.126195146498516"/>
          <c:y val="0.0354611157092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348147657135"/>
          <c:y val="0.35461115709205"/>
          <c:w val="0.652008256909"/>
          <c:h val="0.478725062074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0307203053476581"/>
                  <c:y val="0.258716853587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102174170057163"/>
                  <c:y val="-0.1800899367256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статистика'!$B$43:$B$48</c:f>
              <c:strCache>
                <c:ptCount val="6"/>
                <c:pt idx="0">
                  <c:v>вид деятельности 1</c:v>
                </c:pt>
                <c:pt idx="1">
                  <c:v>вид деятельности 2</c:v>
                </c:pt>
                <c:pt idx="2">
                  <c:v>вид деятельности 3</c:v>
                </c:pt>
                <c:pt idx="3">
                  <c:v>вид деятельности 4</c:v>
                </c:pt>
                <c:pt idx="4">
                  <c:v>вид деятельности 5</c:v>
                </c:pt>
                <c:pt idx="5">
                  <c:v>вид деятельности 6</c:v>
                </c:pt>
              </c:strCache>
            </c:strRef>
          </c:cat>
          <c:val>
            <c:numRef>
              <c:f>'общая статистика'!$E$43:$E$48</c:f>
              <c:numCache>
                <c:formatCode>#,##0.0_р_.</c:formatCode>
                <c:ptCount val="6"/>
                <c:pt idx="0">
                  <c:v>2.84462217E6</c:v>
                </c:pt>
                <c:pt idx="1">
                  <c:v>3.54280165E7</c:v>
                </c:pt>
                <c:pt idx="2">
                  <c:v>1.22101275E6</c:v>
                </c:pt>
                <c:pt idx="3">
                  <c:v>142390.0</c:v>
                </c:pt>
                <c:pt idx="4">
                  <c:v>2.39037476E6</c:v>
                </c:pt>
                <c:pt idx="5">
                  <c:v>5.34354698E6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виду груза, 2004, кол-во</a:t>
            </a:r>
          </a:p>
        </c:rich>
      </c:tx>
      <c:layout>
        <c:manualLayout>
          <c:xMode val="edge"/>
          <c:yMode val="edge"/>
          <c:x val="0.18426103646833"/>
          <c:y val="0.035714389515873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03071017274472"/>
          <c:y val="0.383929687295641"/>
          <c:w val="0.656429942418426"/>
          <c:h val="0.4017868820535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'общая статистика'!$B$52:$B$69</c:f>
              <c:strCache>
                <c:ptCount val="18"/>
                <c:pt idx="0">
                  <c:v>груз 1</c:v>
                </c:pt>
                <c:pt idx="1">
                  <c:v>груз 2</c:v>
                </c:pt>
                <c:pt idx="2">
                  <c:v>груз 3</c:v>
                </c:pt>
                <c:pt idx="3">
                  <c:v>груз 4</c:v>
                </c:pt>
                <c:pt idx="4">
                  <c:v>груз 5</c:v>
                </c:pt>
                <c:pt idx="5">
                  <c:v>груз 6</c:v>
                </c:pt>
                <c:pt idx="6">
                  <c:v>груз 7</c:v>
                </c:pt>
                <c:pt idx="7">
                  <c:v>груз 8</c:v>
                </c:pt>
                <c:pt idx="8">
                  <c:v>груз 9</c:v>
                </c:pt>
                <c:pt idx="9">
                  <c:v>груз 10</c:v>
                </c:pt>
                <c:pt idx="10">
                  <c:v>груз 11</c:v>
                </c:pt>
                <c:pt idx="11">
                  <c:v>груз 12</c:v>
                </c:pt>
                <c:pt idx="12">
                  <c:v>груз 13</c:v>
                </c:pt>
                <c:pt idx="13">
                  <c:v>груз 14</c:v>
                </c:pt>
                <c:pt idx="14">
                  <c:v>груз 15</c:v>
                </c:pt>
                <c:pt idx="15">
                  <c:v>груз 16</c:v>
                </c:pt>
                <c:pt idx="16">
                  <c:v>груз 17</c:v>
                </c:pt>
                <c:pt idx="17">
                  <c:v>нет данных</c:v>
                </c:pt>
              </c:strCache>
            </c:strRef>
          </c:cat>
          <c:val>
            <c:numRef>
              <c:f>'общая статистика'!$C$52:$C$69</c:f>
              <c:numCache>
                <c:formatCode>General</c:formatCode>
                <c:ptCount val="18"/>
                <c:pt idx="0">
                  <c:v>47.0</c:v>
                </c:pt>
                <c:pt idx="1">
                  <c:v>3.0</c:v>
                </c:pt>
                <c:pt idx="2">
                  <c:v>3.0</c:v>
                </c:pt>
                <c:pt idx="3">
                  <c:v>8.0</c:v>
                </c:pt>
                <c:pt idx="4">
                  <c:v>6.0</c:v>
                </c:pt>
                <c:pt idx="5">
                  <c:v>27.0</c:v>
                </c:pt>
                <c:pt idx="6">
                  <c:v>6.0</c:v>
                </c:pt>
                <c:pt idx="7">
                  <c:v>1.0</c:v>
                </c:pt>
                <c:pt idx="8">
                  <c:v>18.0</c:v>
                </c:pt>
                <c:pt idx="9">
                  <c:v>6.0</c:v>
                </c:pt>
                <c:pt idx="10">
                  <c:v>19.0</c:v>
                </c:pt>
                <c:pt idx="11">
                  <c:v>6.0</c:v>
                </c:pt>
                <c:pt idx="12">
                  <c:v>13.0</c:v>
                </c:pt>
                <c:pt idx="13">
                  <c:v>94.0</c:v>
                </c:pt>
                <c:pt idx="14">
                  <c:v>25.0</c:v>
                </c:pt>
                <c:pt idx="15">
                  <c:v>4.0</c:v>
                </c:pt>
                <c:pt idx="16">
                  <c:v>2.0</c:v>
                </c:pt>
                <c:pt idx="17">
                  <c:v>328.0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1804222648753"/>
          <c:y val="0.0773811772843927"/>
          <c:w val="0.122840690978887"/>
          <c:h val="0.913693131781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груза, 2004, руб.</a:t>
            </a:r>
          </a:p>
        </c:rich>
      </c:tx>
      <c:layout>
        <c:manualLayout>
          <c:xMode val="edge"/>
          <c:yMode val="edge"/>
          <c:x val="0.0499040307101727"/>
          <c:y val="0.042904428709096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87907869481766"/>
          <c:y val="0.306931682303535"/>
          <c:w val="0.696737044145873"/>
          <c:h val="0.4752490564699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'общая статистика'!$B$52:$B$69</c:f>
              <c:strCache>
                <c:ptCount val="18"/>
                <c:pt idx="0">
                  <c:v>груз 1</c:v>
                </c:pt>
                <c:pt idx="1">
                  <c:v>груз 2</c:v>
                </c:pt>
                <c:pt idx="2">
                  <c:v>груз 3</c:v>
                </c:pt>
                <c:pt idx="3">
                  <c:v>груз 4</c:v>
                </c:pt>
                <c:pt idx="4">
                  <c:v>груз 5</c:v>
                </c:pt>
                <c:pt idx="5">
                  <c:v>груз 6</c:v>
                </c:pt>
                <c:pt idx="6">
                  <c:v>груз 7</c:v>
                </c:pt>
                <c:pt idx="7">
                  <c:v>груз 8</c:v>
                </c:pt>
                <c:pt idx="8">
                  <c:v>груз 9</c:v>
                </c:pt>
                <c:pt idx="9">
                  <c:v>груз 10</c:v>
                </c:pt>
                <c:pt idx="10">
                  <c:v>груз 11</c:v>
                </c:pt>
                <c:pt idx="11">
                  <c:v>груз 12</c:v>
                </c:pt>
                <c:pt idx="12">
                  <c:v>груз 13</c:v>
                </c:pt>
                <c:pt idx="13">
                  <c:v>груз 14</c:v>
                </c:pt>
                <c:pt idx="14">
                  <c:v>груз 15</c:v>
                </c:pt>
                <c:pt idx="15">
                  <c:v>груз 16</c:v>
                </c:pt>
                <c:pt idx="16">
                  <c:v>груз 17</c:v>
                </c:pt>
                <c:pt idx="17">
                  <c:v>нет данных</c:v>
                </c:pt>
              </c:strCache>
            </c:strRef>
          </c:cat>
          <c:val>
            <c:numRef>
              <c:f>'общая статистика'!$E$52:$E$69</c:f>
              <c:numCache>
                <c:formatCode>#,##0.0_р_.</c:formatCode>
                <c:ptCount val="18"/>
                <c:pt idx="0">
                  <c:v>2.708257E6</c:v>
                </c:pt>
                <c:pt idx="1">
                  <c:v>1.0531258E6</c:v>
                </c:pt>
                <c:pt idx="2">
                  <c:v>740068.0</c:v>
                </c:pt>
                <c:pt idx="3">
                  <c:v>2.160534E6</c:v>
                </c:pt>
                <c:pt idx="4">
                  <c:v>448222.0</c:v>
                </c:pt>
                <c:pt idx="5">
                  <c:v>2.50966287E6</c:v>
                </c:pt>
                <c:pt idx="6">
                  <c:v>2.190209E6</c:v>
                </c:pt>
                <c:pt idx="7">
                  <c:v>541045.0</c:v>
                </c:pt>
                <c:pt idx="8">
                  <c:v>7.199801E6</c:v>
                </c:pt>
                <c:pt idx="9">
                  <c:v>1.0071E6</c:v>
                </c:pt>
                <c:pt idx="10">
                  <c:v>698370.9</c:v>
                </c:pt>
                <c:pt idx="11">
                  <c:v>517715.6</c:v>
                </c:pt>
                <c:pt idx="12">
                  <c:v>3.370393E6</c:v>
                </c:pt>
                <c:pt idx="13">
                  <c:v>7.17755316E6</c:v>
                </c:pt>
                <c:pt idx="14">
                  <c:v>1.65611538E6</c:v>
                </c:pt>
                <c:pt idx="15">
                  <c:v>182718.0</c:v>
                </c:pt>
                <c:pt idx="16">
                  <c:v>706741.7</c:v>
                </c:pt>
                <c:pt idx="17">
                  <c:v>6.42641065E6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1804222648753"/>
          <c:y val="0.0165017033496524"/>
          <c:w val="0.122840690978887"/>
          <c:h val="0.973600497629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Клиентская база, 2004 - 2005 год</a:t>
            </a:r>
          </a:p>
        </c:rich>
      </c:tx>
      <c:layout>
        <c:manualLayout>
          <c:xMode val="edge"/>
          <c:yMode val="edge"/>
          <c:x val="0.229339074342913"/>
          <c:y val="0.0333334319763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39771556781"/>
          <c:y val="0.203030903855658"/>
          <c:w val="0.869835588273571"/>
          <c:h val="0.672729263521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.00443628050253841"/>
                  <c:y val="0.8242448634140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('общая статистика'!$C$7:$F$7,'общая статистика'!$H$7:$K$7,'общая статистика'!$X$8,'общая статистика'!$W$7:$Z$7,'общая статистика'!$X$8)</c:f>
              <c:strCache>
                <c:ptCount val="5"/>
                <c:pt idx="0">
                  <c:v>2ое полугодие 2004</c:v>
                </c:pt>
                <c:pt idx="4">
                  <c:v>2ое полугодие 2005</c:v>
                </c:pt>
              </c:strCache>
            </c:strRef>
          </c:cat>
          <c:val>
            <c:numRef>
              <c:f>('общая статистика'!$C$9,'общая статистика'!$H$9,'общая статистика'!$W$9)</c:f>
              <c:numCache>
                <c:formatCode>General</c:formatCode>
                <c:ptCount val="3"/>
                <c:pt idx="0">
                  <c:v>706.0</c:v>
                </c:pt>
                <c:pt idx="1">
                  <c:v>880.0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97594320"/>
        <c:axId val="-2074464752"/>
      </c:barChart>
      <c:catAx>
        <c:axId val="-209759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-207446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7446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-2097594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обороту, конец 2005, кол-во</a:t>
            </a:r>
          </a:p>
        </c:rich>
      </c:tx>
      <c:layout>
        <c:manualLayout>
          <c:xMode val="edge"/>
          <c:yMode val="edge"/>
          <c:x val="0.0913140311804009"/>
          <c:y val="0.025926019697698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9086859688196"/>
          <c:y val="0.374075427066793"/>
          <c:w val="0.801781737193764"/>
          <c:h val="0.529631545252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статистика'!$V$21:$V$24</c:f>
              <c:numCache>
                <c:formatCode>General</c:formatCode>
                <c:ptCount val="4"/>
              </c:numCache>
            </c:numRef>
          </c:cat>
          <c:val>
            <c:numRef>
              <c:f>'общая статистика'!$W$21:$W$24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обороту, 2005, руб.</a:t>
            </a:r>
          </a:p>
        </c:rich>
      </c:tx>
      <c:layout>
        <c:manualLayout>
          <c:xMode val="edge"/>
          <c:yMode val="edge"/>
          <c:x val="0.172949189463074"/>
          <c:y val="0.03780081414040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76054055283025"/>
          <c:y val="0.298970075474104"/>
          <c:w val="0.804878920193537"/>
          <c:h val="0.494847021474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статистика'!$V$21:$V$24</c:f>
              <c:numCache>
                <c:formatCode>General</c:formatCode>
                <c:ptCount val="4"/>
              </c:numCache>
            </c:numRef>
          </c:cat>
          <c:val>
            <c:numRef>
              <c:f>'общая статистика'!$Y$21:$Y$24</c:f>
              <c:numCache>
                <c:formatCode>#,##0.0_р_.</c:formatCode>
                <c:ptCount val="4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направлениям, 2005, кол-во</a:t>
            </a:r>
          </a:p>
        </c:rich>
      </c:tx>
      <c:layout>
        <c:manualLayout>
          <c:xMode val="edge"/>
          <c:yMode val="edge"/>
          <c:x val="0.123893805309735"/>
          <c:y val="0.037931034482758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94690265487"/>
          <c:y val="0.33448275862069"/>
          <c:w val="0.805309734513275"/>
          <c:h val="0.4965517241379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9267284641771"/>
                  <c:y val="-0.05423184489736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964267970159184"/>
                  <c:y val="-0.05920953493041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404014379338014"/>
                  <c:y val="-0.05902602387706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250586484373854"/>
                  <c:y val="-0.09350878249775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869947377859708"/>
                  <c:y val="-0.1025077069663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статистика'!$G$27:$G$33</c:f>
              <c:numCache>
                <c:formatCode>General</c:formatCode>
                <c:ptCount val="7"/>
              </c:numCache>
            </c:numRef>
          </c:cat>
          <c:val>
            <c:numRef>
              <c:f>'общая статистика'!$H$27:$H$33</c:f>
              <c:numCache>
                <c:formatCode>General</c:formatCode>
                <c:ptCount val="7"/>
                <c:pt idx="0">
                  <c:v>29.0</c:v>
                </c:pt>
                <c:pt idx="1">
                  <c:v>544.0</c:v>
                </c:pt>
                <c:pt idx="2">
                  <c:v>253.0</c:v>
                </c:pt>
                <c:pt idx="3">
                  <c:v>23.0</c:v>
                </c:pt>
                <c:pt idx="4">
                  <c:v>3.0</c:v>
                </c:pt>
                <c:pt idx="5">
                  <c:v>9.0</c:v>
                </c:pt>
                <c:pt idx="6">
                  <c:v>17.0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клиентов по направлениям, 2005, руб.</a:t>
            </a:r>
          </a:p>
        </c:rich>
      </c:tx>
      <c:layout>
        <c:manualLayout>
          <c:xMode val="edge"/>
          <c:yMode val="edge"/>
          <c:x val="0.130530973451327"/>
          <c:y val="0.036101146669722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380530973451"/>
          <c:y val="0.350181122696304"/>
          <c:w val="0.787610619469027"/>
          <c:h val="0.5090261680430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103996011233212"/>
                  <c:y val="0.1146210546163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429824937948304"/>
                  <c:y val="-0.05953122678731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239810530919722"/>
                  <c:y val="0.118275713038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статистика'!$G$27:$G$33</c:f>
              <c:numCache>
                <c:formatCode>General</c:formatCode>
                <c:ptCount val="7"/>
              </c:numCache>
            </c:numRef>
          </c:cat>
          <c:val>
            <c:numRef>
              <c:f>'общая статистика'!$J$27:$J$33</c:f>
              <c:numCache>
                <c:formatCode>#,##0.0_р_.</c:formatCode>
                <c:ptCount val="7"/>
                <c:pt idx="0">
                  <c:v>270925.45</c:v>
                </c:pt>
                <c:pt idx="1">
                  <c:v>7.274878555E7</c:v>
                </c:pt>
                <c:pt idx="2">
                  <c:v>3.2053912E6</c:v>
                </c:pt>
                <c:pt idx="3" formatCode="General">
                  <c:v>3.3133347E6</c:v>
                </c:pt>
                <c:pt idx="4">
                  <c:v>543498.96</c:v>
                </c:pt>
                <c:pt idx="5">
                  <c:v>1.352009788E7</c:v>
                </c:pt>
                <c:pt idx="6">
                  <c:v>1.671581149E7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филиалам, 2005, кол-во</a:t>
            </a:r>
          </a:p>
        </c:rich>
      </c:tx>
      <c:layout>
        <c:manualLayout>
          <c:xMode val="edge"/>
          <c:yMode val="edge"/>
          <c:x val="0.137472432650136"/>
          <c:y val="0.03819457395621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472432650136"/>
          <c:y val="0.343751165605895"/>
          <c:w val="0.747229190372512"/>
          <c:h val="0.4652793554665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статистика'!$V$36:$V$39</c:f>
              <c:numCache>
                <c:formatCode>General</c:formatCode>
                <c:ptCount val="4"/>
              </c:numCache>
            </c:numRef>
          </c:cat>
          <c:val>
            <c:numRef>
              <c:f>'общая статистика'!$W$36:$W$39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филиалам, 2005, руб.</a:t>
            </a:r>
          </a:p>
        </c:rich>
      </c:tx>
      <c:layout>
        <c:manualLayout>
          <c:xMode val="edge"/>
          <c:yMode val="edge"/>
          <c:x val="0.155210811056605"/>
          <c:y val="0.037671295870504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8108357414"/>
          <c:y val="0.376712958705049"/>
          <c:w val="0.702883244356339"/>
          <c:h val="0.4315075708803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статистика'!$V$36:$V$39</c:f>
              <c:numCache>
                <c:formatCode>General</c:formatCode>
                <c:ptCount val="4"/>
              </c:numCache>
            </c:numRef>
          </c:cat>
          <c:val>
            <c:numRef>
              <c:f>'общая статистика'!$Y$36:$Y$39</c:f>
              <c:numCache>
                <c:formatCode>#,##0.0_р_.</c:formatCode>
                <c:ptCount val="4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Среднемесячный оборот филиалов</a:t>
            </a:r>
          </a:p>
        </c:rich>
      </c:tx>
      <c:layout>
        <c:manualLayout>
          <c:xMode val="edge"/>
          <c:yMode val="edge"/>
          <c:x val="0.176855895196507"/>
          <c:y val="0.0369128121605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76855895196507"/>
          <c:y val="0.21140974237387"/>
          <c:w val="0.641921397379913"/>
          <c:h val="0.677853459674948"/>
        </c:manualLayout>
      </c:layout>
      <c:lineChart>
        <c:grouping val="standard"/>
        <c:varyColors val="0"/>
        <c:ser>
          <c:idx val="0"/>
          <c:order val="0"/>
          <c:tx>
            <c:v>Владивосток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('Сравнение филиалов'!$C$7,'Сравнение филиалов'!$D$7,'Сравнение филиалов'!#REF!,'Сравнение филиалов'!#REF!)</c:f>
            </c:multiLvlStrRef>
          </c:cat>
          <c:val>
            <c:numRef>
              <c:f>('Сравнение филиалов'!$C$26:$D$26,'Сравнение филиалов'!#REF!,'Сравнение филиалов'!#REF!)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1"/>
          <c:order val="1"/>
          <c:tx>
            <c:v>Уссурийск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('Сравнение филиалов'!$C$7,'Сравнение филиалов'!$D$7,'Сравнение филиалов'!#REF!,'Сравнение филиалов'!#REF!)</c:f>
            </c:multiLvlStrRef>
          </c:cat>
          <c:val>
            <c:numRef>
              <c:f>('Сравнение филиалов'!$F$26:$G$26,'Сравнение филиалов'!#REF!,'Сравнение филиалов'!#REF!)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Новосибирск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('Сравнение филиалов'!$C$7,'Сравнение филиалов'!$D$7,'Сравнение филиалов'!#REF!,'Сравнение филиалов'!#REF!)</c:f>
            </c:multiLvlStrRef>
          </c:cat>
          <c:val>
            <c:numRef>
              <c:f>('Сравнение филиалов'!$I$26:$J$26,'Сравнение филиалов'!#REF!,'Сравнение филиалов'!#REF!)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3"/>
          <c:order val="3"/>
          <c:tx>
            <c:v>Хабаровск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multiLvlStrRef>
              <c:f>('Сравнение филиалов'!$C$7,'Сравнение филиалов'!$D$7,'Сравнение филиалов'!#REF!,'Сравнение филиалов'!#REF!)</c:f>
            </c:multiLvlStrRef>
          </c:cat>
          <c:val>
            <c:numRef>
              <c:f>('Сравнение филиалов'!$L$26:$M$26,'Сравнение филиалов'!#REF!,'Сравнение филиалов'!#REF!)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781312"/>
        <c:axId val="-2097294784"/>
      </c:lineChart>
      <c:catAx>
        <c:axId val="-20967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20972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29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209678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624454148472"/>
          <c:y val="0.409396643962098"/>
          <c:w val="0.248908296943231"/>
          <c:h val="0.2852353666949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деятельности, 2005, кол-во</a:t>
            </a:r>
          </a:p>
        </c:rich>
      </c:tx>
      <c:layout>
        <c:manualLayout>
          <c:xMode val="edge"/>
          <c:yMode val="edge"/>
          <c:x val="0.115299459642049"/>
          <c:y val="0.036232012256610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514594861457"/>
          <c:y val="0.376812927468748"/>
          <c:w val="0.707317838957957"/>
          <c:h val="0.4565233544332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146243116005807"/>
                  <c:y val="0.05969329801423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804394359418002"/>
                  <c:y val="0.09477434395315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статистика'!$G$43:$G$48</c:f>
              <c:numCache>
                <c:formatCode>General</c:formatCode>
                <c:ptCount val="6"/>
              </c:numCache>
            </c:numRef>
          </c:cat>
          <c:val>
            <c:numRef>
              <c:f>'общая статистика'!$H$43:$H$48</c:f>
              <c:numCache>
                <c:formatCode>General</c:formatCode>
                <c:ptCount val="6"/>
                <c:pt idx="0">
                  <c:v>62.0</c:v>
                </c:pt>
                <c:pt idx="1">
                  <c:v>461.0</c:v>
                </c:pt>
                <c:pt idx="2">
                  <c:v>25.0</c:v>
                </c:pt>
                <c:pt idx="3">
                  <c:v>4.0</c:v>
                </c:pt>
                <c:pt idx="4">
                  <c:v>79.0</c:v>
                </c:pt>
                <c:pt idx="5">
                  <c:v>239.0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клиентовпо видам деятельности, 2005, руб.</a:t>
            </a:r>
          </a:p>
        </c:rich>
      </c:tx>
      <c:layout>
        <c:manualLayout>
          <c:xMode val="edge"/>
          <c:yMode val="edge"/>
          <c:x val="0.121413065270301"/>
          <c:y val="0.0354611157092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816800360445"/>
          <c:y val="0.368795603375732"/>
          <c:w val="0.763798556064078"/>
          <c:h val="0.4858172852161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0.0304643258940163"/>
                  <c:y val="-0.06580689040539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34076480037001"/>
                  <c:y val="-0.121726339486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'общая статистика'!$G$43:$G$48</c:f>
              <c:numCache>
                <c:formatCode>General</c:formatCode>
                <c:ptCount val="6"/>
              </c:numCache>
            </c:numRef>
          </c:cat>
          <c:val>
            <c:numRef>
              <c:f>'общая статистика'!$J$43:$J$48</c:f>
              <c:numCache>
                <c:formatCode>#,##0.0_р_.</c:formatCode>
                <c:ptCount val="6"/>
                <c:pt idx="0">
                  <c:v>5.73555E6</c:v>
                </c:pt>
                <c:pt idx="1">
                  <c:v>8.22166265E7</c:v>
                </c:pt>
                <c:pt idx="2">
                  <c:v>1.23007656E7</c:v>
                </c:pt>
                <c:pt idx="3">
                  <c:v>457892.0</c:v>
                </c:pt>
                <c:pt idx="4">
                  <c:v>5.4795218E6</c:v>
                </c:pt>
                <c:pt idx="5">
                  <c:v>3.9509994E6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грузов, 2005, кол-во</a:t>
            </a:r>
          </a:p>
        </c:rich>
      </c:tx>
      <c:layout>
        <c:manualLayout>
          <c:xMode val="edge"/>
          <c:yMode val="edge"/>
          <c:x val="0.0285714285714286"/>
          <c:y val="0.02373890679900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63736263736264"/>
          <c:y val="0.388724598833629"/>
          <c:w val="0.659340659340659"/>
          <c:h val="0.3560836019850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'общая статистика'!$G$52:$G$69</c:f>
              <c:strCache>
                <c:ptCount val="18"/>
                <c:pt idx="17">
                  <c:v>нет данных</c:v>
                </c:pt>
              </c:strCache>
            </c:strRef>
          </c:cat>
          <c:val>
            <c:numRef>
              <c:f>'общая статистика'!$H$52:$H$69</c:f>
              <c:numCache>
                <c:formatCode>General</c:formatCode>
                <c:ptCount val="18"/>
                <c:pt idx="0">
                  <c:v>78.0</c:v>
                </c:pt>
                <c:pt idx="1">
                  <c:v>3.0</c:v>
                </c:pt>
                <c:pt idx="2">
                  <c:v>11.0</c:v>
                </c:pt>
                <c:pt idx="3">
                  <c:v>9.0</c:v>
                </c:pt>
                <c:pt idx="4">
                  <c:v>17.0</c:v>
                </c:pt>
                <c:pt idx="5">
                  <c:v>29.0</c:v>
                </c:pt>
                <c:pt idx="6">
                  <c:v>6.0</c:v>
                </c:pt>
                <c:pt idx="7">
                  <c:v>2.0</c:v>
                </c:pt>
                <c:pt idx="8">
                  <c:v>23.0</c:v>
                </c:pt>
                <c:pt idx="9">
                  <c:v>10.0</c:v>
                </c:pt>
                <c:pt idx="10">
                  <c:v>33.0</c:v>
                </c:pt>
                <c:pt idx="11">
                  <c:v>17.0</c:v>
                </c:pt>
                <c:pt idx="12">
                  <c:v>20.0</c:v>
                </c:pt>
                <c:pt idx="13">
                  <c:v>139.0</c:v>
                </c:pt>
                <c:pt idx="14">
                  <c:v>25.0</c:v>
                </c:pt>
                <c:pt idx="15">
                  <c:v>7.0</c:v>
                </c:pt>
                <c:pt idx="16">
                  <c:v>5.0</c:v>
                </c:pt>
                <c:pt idx="17">
                  <c:v>299.0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637362637363"/>
          <c:y val="0.0801188104466258"/>
          <c:w val="0.140659340659341"/>
          <c:h val="0.91098054841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груза, 2005, руб.</a:t>
            </a:r>
          </a:p>
        </c:rich>
      </c:tx>
      <c:layout>
        <c:manualLayout>
          <c:xMode val="edge"/>
          <c:yMode val="edge"/>
          <c:x val="0.0153846153846154"/>
          <c:y val="0.023102384689513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63736263736264"/>
          <c:y val="0.303631341633604"/>
          <c:w val="0.736263736263736"/>
          <c:h val="0.4389453091007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'общая статистика'!$G$52:$G$69</c:f>
              <c:strCache>
                <c:ptCount val="18"/>
                <c:pt idx="17">
                  <c:v>нет данных</c:v>
                </c:pt>
              </c:strCache>
            </c:strRef>
          </c:cat>
          <c:val>
            <c:numRef>
              <c:f>'общая статистика'!$J$52:$J$69</c:f>
              <c:numCache>
                <c:formatCode>#,##0.0_р_.</c:formatCode>
                <c:ptCount val="18"/>
                <c:pt idx="0">
                  <c:v>6.901811E6</c:v>
                </c:pt>
                <c:pt idx="1">
                  <c:v>2.020791E6</c:v>
                </c:pt>
                <c:pt idx="2">
                  <c:v>6.6827072E6</c:v>
                </c:pt>
                <c:pt idx="3">
                  <c:v>1.966861E6</c:v>
                </c:pt>
                <c:pt idx="4">
                  <c:v>1.197239E6</c:v>
                </c:pt>
                <c:pt idx="5">
                  <c:v>4.4321789E6</c:v>
                </c:pt>
                <c:pt idx="6">
                  <c:v>3.7667775E6</c:v>
                </c:pt>
                <c:pt idx="7">
                  <c:v>7.371661E6</c:v>
                </c:pt>
                <c:pt idx="8">
                  <c:v>1.33837927E7</c:v>
                </c:pt>
                <c:pt idx="9">
                  <c:v>1.211219E6</c:v>
                </c:pt>
                <c:pt idx="10">
                  <c:v>1.6892394E6</c:v>
                </c:pt>
                <c:pt idx="11">
                  <c:v>3.3101078E6</c:v>
                </c:pt>
                <c:pt idx="12">
                  <c:v>6.2031289E6</c:v>
                </c:pt>
                <c:pt idx="13">
                  <c:v>1.94148804E7</c:v>
                </c:pt>
                <c:pt idx="14">
                  <c:v>7.5563488E6</c:v>
                </c:pt>
                <c:pt idx="15">
                  <c:v>6.751475E6</c:v>
                </c:pt>
                <c:pt idx="16">
                  <c:v>2.0641238E6</c:v>
                </c:pt>
                <c:pt idx="17">
                  <c:v>4.367074E6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1758241758242"/>
          <c:y val="0.0165017033496524"/>
          <c:w val="0.140659340659341"/>
          <c:h val="0.973600497629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обороту, конец 2004, кол-во</a:t>
            </a:r>
          </a:p>
        </c:rich>
      </c:tx>
      <c:layout>
        <c:manualLayout>
          <c:xMode val="edge"/>
          <c:yMode val="edge"/>
          <c:x val="0.130769353561968"/>
          <c:y val="0.036764705882352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26923853406563"/>
          <c:y val="0.308823529411765"/>
          <c:w val="0.819231538491153"/>
          <c:h val="0.621323529411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0230580862704597"/>
                  <c:y val="-0.07577149516744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9489470462631"/>
                  <c:y val="-0.07944796575567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статистика'!$B$21:$B$24</c:f>
              <c:strCache>
                <c:ptCount val="4"/>
                <c:pt idx="0">
                  <c:v>мелких</c:v>
                </c:pt>
                <c:pt idx="1">
                  <c:v>средних</c:v>
                </c:pt>
                <c:pt idx="2">
                  <c:v>крупных</c:v>
                </c:pt>
                <c:pt idx="3">
                  <c:v>VIP</c:v>
                </c:pt>
              </c:strCache>
            </c:strRef>
          </c:cat>
          <c:val>
            <c:numRef>
              <c:f>'общая статистика'!$C$21:$C$24</c:f>
              <c:numCache>
                <c:formatCode>General</c:formatCode>
                <c:ptCount val="4"/>
                <c:pt idx="0">
                  <c:v>603.0</c:v>
                </c:pt>
                <c:pt idx="1">
                  <c:v>85.0</c:v>
                </c:pt>
                <c:pt idx="2">
                  <c:v>15.0</c:v>
                </c:pt>
                <c:pt idx="3">
                  <c:v>3.0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обороту, конец 2004, руб.</a:t>
            </a:r>
          </a:p>
        </c:rich>
      </c:tx>
      <c:layout>
        <c:manualLayout>
          <c:xMode val="edge"/>
          <c:yMode val="edge"/>
          <c:x val="0.173410730917952"/>
          <c:y val="0.038062348045435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167869339831"/>
          <c:y val="0.304498784363485"/>
          <c:w val="0.685935780075453"/>
          <c:h val="0.4878900976733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статистика'!$B$21:$B$24</c:f>
              <c:strCache>
                <c:ptCount val="4"/>
                <c:pt idx="0">
                  <c:v>мелких</c:v>
                </c:pt>
                <c:pt idx="1">
                  <c:v>средних</c:v>
                </c:pt>
                <c:pt idx="2">
                  <c:v>крупных</c:v>
                </c:pt>
                <c:pt idx="3">
                  <c:v>VIP</c:v>
                </c:pt>
              </c:strCache>
            </c:strRef>
          </c:cat>
          <c:val>
            <c:numRef>
              <c:f>'общая статистика'!$E$21:$E$24</c:f>
              <c:numCache>
                <c:formatCode>#,##0.0_р_.</c:formatCode>
                <c:ptCount val="4"/>
                <c:pt idx="0">
                  <c:v>1.0287295583089E7</c:v>
                </c:pt>
                <c:pt idx="1">
                  <c:v>1.766906277E7</c:v>
                </c:pt>
                <c:pt idx="2">
                  <c:v>1.131975755E7</c:v>
                </c:pt>
                <c:pt idx="3">
                  <c:v>8.09183293E6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Разделение клиентов по направлениям, конец 2004, кол-во</a:t>
            </a:r>
          </a:p>
        </c:rich>
      </c:tx>
      <c:layout>
        <c:manualLayout>
          <c:xMode val="edge"/>
          <c:yMode val="edge"/>
          <c:x val="0.115607153945301"/>
          <c:y val="0.038062348045435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508942431626"/>
          <c:y val="0.346021345867596"/>
          <c:w val="0.718691140359955"/>
          <c:h val="0.5121115918840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8117945494145"/>
                  <c:y val="-0.05257097410003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5924449191197"/>
                  <c:y val="-0.0586958779606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455806543266143"/>
                  <c:y val="-0.1286956701909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693457359187062"/>
                  <c:y val="-0.1252354567322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статистика'!$B$27:$B$33</c:f>
              <c:strCache>
                <c:ptCount val="7"/>
                <c:pt idx="0">
                  <c:v>направление 1 </c:v>
                </c:pt>
                <c:pt idx="1">
                  <c:v>направление 2</c:v>
                </c:pt>
                <c:pt idx="2">
                  <c:v>направление 3</c:v>
                </c:pt>
                <c:pt idx="3">
                  <c:v>направление 4</c:v>
                </c:pt>
                <c:pt idx="4">
                  <c:v>направление 5</c:v>
                </c:pt>
                <c:pt idx="5">
                  <c:v>направление 6</c:v>
                </c:pt>
                <c:pt idx="6">
                  <c:v>направление 7</c:v>
                </c:pt>
              </c:strCache>
            </c:strRef>
          </c:cat>
          <c:val>
            <c:numRef>
              <c:f>'общая статистика'!$C$27:$C$33</c:f>
              <c:numCache>
                <c:formatCode>General</c:formatCode>
                <c:ptCount val="7"/>
                <c:pt idx="0">
                  <c:v>12.0</c:v>
                </c:pt>
                <c:pt idx="1">
                  <c:v>392.0</c:v>
                </c:pt>
                <c:pt idx="2">
                  <c:v>272.0</c:v>
                </c:pt>
                <c:pt idx="3">
                  <c:v>13.0</c:v>
                </c:pt>
                <c:pt idx="4">
                  <c:v>2.0</c:v>
                </c:pt>
                <c:pt idx="5">
                  <c:v>9.0</c:v>
                </c:pt>
                <c:pt idx="6">
                  <c:v>6.0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направлениям, конец 2004, руб.</a:t>
            </a:r>
          </a:p>
        </c:rich>
      </c:tx>
      <c:layout>
        <c:manualLayout>
          <c:xMode val="edge"/>
          <c:yMode val="edge"/>
          <c:x val="0.122840690978887"/>
          <c:y val="0.0366301676617147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8003838771593"/>
          <c:y val="0.377290726915661"/>
          <c:w val="0.606525911708253"/>
          <c:h val="0.461540112537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0.000515674679562327"/>
                  <c:y val="0.07918805158766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статистика'!$B$27:$B$33</c:f>
              <c:strCache>
                <c:ptCount val="7"/>
                <c:pt idx="0">
                  <c:v>направление 1 </c:v>
                </c:pt>
                <c:pt idx="1">
                  <c:v>направление 2</c:v>
                </c:pt>
                <c:pt idx="2">
                  <c:v>направление 3</c:v>
                </c:pt>
                <c:pt idx="3">
                  <c:v>направление 4</c:v>
                </c:pt>
                <c:pt idx="4">
                  <c:v>направление 5</c:v>
                </c:pt>
                <c:pt idx="5">
                  <c:v>направление 6</c:v>
                </c:pt>
                <c:pt idx="6">
                  <c:v>направление 7</c:v>
                </c:pt>
              </c:strCache>
            </c:strRef>
          </c:cat>
          <c:val>
            <c:numRef>
              <c:f>'общая статистика'!$E$27:$E$33</c:f>
              <c:numCache>
                <c:formatCode>#,##0.0_р_.</c:formatCode>
                <c:ptCount val="7"/>
                <c:pt idx="0">
                  <c:v>309554.33</c:v>
                </c:pt>
                <c:pt idx="1">
                  <c:v>3.1225723403089E7</c:v>
                </c:pt>
                <c:pt idx="2">
                  <c:v>3.10668477E6</c:v>
                </c:pt>
                <c:pt idx="3" formatCode="General">
                  <c:v>1.2124574E6</c:v>
                </c:pt>
                <c:pt idx="4">
                  <c:v>639546.16</c:v>
                </c:pt>
                <c:pt idx="5">
                  <c:v>8.50516034E6</c:v>
                </c:pt>
                <c:pt idx="6">
                  <c:v>2.368822E6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клиентов по филиалам, конец 2004, кол-во</a:t>
            </a:r>
          </a:p>
        </c:rich>
      </c:tx>
      <c:layout>
        <c:manualLayout>
          <c:xMode val="edge"/>
          <c:yMode val="edge"/>
          <c:x val="0.120689880960176"/>
          <c:y val="0.038194573956210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027031375403"/>
          <c:y val="0.291667655665608"/>
          <c:w val="0.70306644940293"/>
          <c:h val="0.5069461634187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статистика'!$B$36:$B$39</c:f>
              <c:strCache>
                <c:ptCount val="4"/>
                <c:pt idx="0">
                  <c:v>филиал 1</c:v>
                </c:pt>
                <c:pt idx="1">
                  <c:v>филиал 2</c:v>
                </c:pt>
                <c:pt idx="2">
                  <c:v>филиал 3</c:v>
                </c:pt>
                <c:pt idx="3">
                  <c:v>филиал 4</c:v>
                </c:pt>
              </c:strCache>
            </c:strRef>
          </c:cat>
          <c:val>
            <c:numRef>
              <c:f>'общая статистика'!$C$36:$C$39</c:f>
              <c:numCache>
                <c:formatCode>General</c:formatCode>
                <c:ptCount val="4"/>
                <c:pt idx="0">
                  <c:v>247.0</c:v>
                </c:pt>
                <c:pt idx="1">
                  <c:v>169.0</c:v>
                </c:pt>
                <c:pt idx="2">
                  <c:v>83.0</c:v>
                </c:pt>
                <c:pt idx="3">
                  <c:v>207.0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филиалам, конец 2004, руб.</a:t>
            </a:r>
          </a:p>
        </c:rich>
      </c:tx>
      <c:layout>
        <c:manualLayout>
          <c:xMode val="edge"/>
          <c:yMode val="edge"/>
          <c:x val="0.16030534351145"/>
          <c:y val="0.037671295870504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572519083969"/>
          <c:y val="0.325343009790724"/>
          <c:w val="0.708015267175573"/>
          <c:h val="0.5034254993603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статистика'!$B$36:$B$39</c:f>
              <c:strCache>
                <c:ptCount val="4"/>
                <c:pt idx="0">
                  <c:v>филиал 1</c:v>
                </c:pt>
                <c:pt idx="1">
                  <c:v>филиал 2</c:v>
                </c:pt>
                <c:pt idx="2">
                  <c:v>филиал 3</c:v>
                </c:pt>
                <c:pt idx="3">
                  <c:v>филиал 4</c:v>
                </c:pt>
              </c:strCache>
            </c:strRef>
          </c:cat>
          <c:val>
            <c:numRef>
              <c:f>'общая статистика'!$E$36:$E$39</c:f>
              <c:numCache>
                <c:formatCode>#,##0.0_р_.</c:formatCode>
                <c:ptCount val="4"/>
                <c:pt idx="0">
                  <c:v>1.415708844E7</c:v>
                </c:pt>
                <c:pt idx="1">
                  <c:v>1.6061001833089E7</c:v>
                </c:pt>
                <c:pt idx="2">
                  <c:v>6.1611742E6</c:v>
                </c:pt>
                <c:pt idx="3">
                  <c:v>1.098868436E7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Разделение клиентов по видам деятельности, конец 2004, кол-во</a:t>
            </a:r>
          </a:p>
        </c:rich>
      </c:tx>
      <c:layout>
        <c:manualLayout>
          <c:xMode val="edge"/>
          <c:yMode val="edge"/>
          <c:x val="0.127619285006111"/>
          <c:y val="0.03636363636363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00001488098006"/>
          <c:y val="0.290909090909091"/>
          <c:w val="0.784763364515187"/>
          <c:h val="0.5963636363636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0267310233989204"/>
                  <c:y val="0.1072710780882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242471327207"/>
                  <c:y val="0.05967452698775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35976415453678"/>
                  <c:y val="0.07211531668245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'общая статистика'!$B$43:$B$48</c:f>
              <c:strCache>
                <c:ptCount val="6"/>
                <c:pt idx="0">
                  <c:v>вид деятельности 1</c:v>
                </c:pt>
                <c:pt idx="1">
                  <c:v>вид деятельности 2</c:v>
                </c:pt>
                <c:pt idx="2">
                  <c:v>вид деятельности 3</c:v>
                </c:pt>
                <c:pt idx="3">
                  <c:v>вид деятельности 4</c:v>
                </c:pt>
                <c:pt idx="4">
                  <c:v>вид деятельности 5</c:v>
                </c:pt>
                <c:pt idx="5">
                  <c:v>вид деятельности 6</c:v>
                </c:pt>
              </c:strCache>
            </c:strRef>
          </c:cat>
          <c:val>
            <c:numRef>
              <c:f>'общая статистика'!$C$43:$C$48</c:f>
              <c:numCache>
                <c:formatCode>General</c:formatCode>
                <c:ptCount val="6"/>
                <c:pt idx="0">
                  <c:v>42.0</c:v>
                </c:pt>
                <c:pt idx="1">
                  <c:v>316.0</c:v>
                </c:pt>
                <c:pt idx="2">
                  <c:v>10.0</c:v>
                </c:pt>
                <c:pt idx="3">
                  <c:v>6.0</c:v>
                </c:pt>
                <c:pt idx="4">
                  <c:v>47.0</c:v>
                </c:pt>
                <c:pt idx="5">
                  <c:v>231.0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 charset="0"/>
          <a:ea typeface="Microsoft Sans Serif" charset="0"/>
          <a:cs typeface="Microsoft Sans Serif" charset="0"/>
        </a:defRPr>
      </a:pPr>
      <a:endParaRPr lang="ru-RU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1.xml"/><Relationship Id="rId20" Type="http://schemas.openxmlformats.org/officeDocument/2006/relationships/chart" Target="../charts/chart22.xml"/><Relationship Id="rId21" Type="http://schemas.openxmlformats.org/officeDocument/2006/relationships/chart" Target="../charts/chart23.xml"/><Relationship Id="rId22" Type="http://schemas.openxmlformats.org/officeDocument/2006/relationships/image" Target="../media/image1.jpeg"/><Relationship Id="rId10" Type="http://schemas.openxmlformats.org/officeDocument/2006/relationships/chart" Target="../charts/chart12.xml"/><Relationship Id="rId11" Type="http://schemas.openxmlformats.org/officeDocument/2006/relationships/chart" Target="../charts/chart13.xml"/><Relationship Id="rId12" Type="http://schemas.openxmlformats.org/officeDocument/2006/relationships/chart" Target="../charts/chart14.xml"/><Relationship Id="rId13" Type="http://schemas.openxmlformats.org/officeDocument/2006/relationships/chart" Target="../charts/chart15.xml"/><Relationship Id="rId14" Type="http://schemas.openxmlformats.org/officeDocument/2006/relationships/chart" Target="../charts/chart16.xml"/><Relationship Id="rId15" Type="http://schemas.openxmlformats.org/officeDocument/2006/relationships/chart" Target="../charts/chart17.xml"/><Relationship Id="rId16" Type="http://schemas.openxmlformats.org/officeDocument/2006/relationships/chart" Target="../charts/chart18.xml"/><Relationship Id="rId17" Type="http://schemas.openxmlformats.org/officeDocument/2006/relationships/chart" Target="../charts/chart19.xml"/><Relationship Id="rId18" Type="http://schemas.openxmlformats.org/officeDocument/2006/relationships/chart" Target="../charts/chart20.xml"/><Relationship Id="rId19" Type="http://schemas.openxmlformats.org/officeDocument/2006/relationships/chart" Target="../charts/chart21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5</xdr:row>
      <xdr:rowOff>0</xdr:rowOff>
    </xdr:from>
    <xdr:to>
      <xdr:col>1</xdr:col>
      <xdr:colOff>1314450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952500" y="0"/>
          <a:ext cx="65722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657225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657225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1" i="0" strike="noStrike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1523114</xdr:colOff>
      <xdr:row>4</xdr:row>
      <xdr:rowOff>177800</xdr:rowOff>
    </xdr:to>
    <xdr:pic>
      <xdr:nvPicPr>
        <xdr:cNvPr id="4" name="Изображение 3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01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295275</xdr:colOff>
      <xdr:row>11</xdr:row>
      <xdr:rowOff>19050</xdr:rowOff>
    </xdr:from>
    <xdr:to>
      <xdr:col>28</xdr:col>
      <xdr:colOff>419100</xdr:colOff>
      <xdr:row>26</xdr:row>
      <xdr:rowOff>38100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782970</xdr:colOff>
      <xdr:row>8</xdr:row>
      <xdr:rowOff>50800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787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4</xdr:col>
      <xdr:colOff>1092200</xdr:colOff>
      <xdr:row>14</xdr:row>
      <xdr:rowOff>63500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30861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821070</xdr:colOff>
      <xdr:row>8</xdr:row>
      <xdr:rowOff>50800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787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711200</xdr:colOff>
      <xdr:row>8</xdr:row>
      <xdr:rowOff>12700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66675</xdr:rowOff>
    </xdr:from>
    <xdr:to>
      <xdr:col>6</xdr:col>
      <xdr:colOff>533400</xdr:colOff>
      <xdr:row>53</xdr:row>
      <xdr:rowOff>9525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12700</xdr:rowOff>
    </xdr:from>
    <xdr:to>
      <xdr:col>2</xdr:col>
      <xdr:colOff>15948</xdr:colOff>
      <xdr:row>3</xdr:row>
      <xdr:rowOff>139700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1387548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0</xdr:rowOff>
    </xdr:from>
    <xdr:to>
      <xdr:col>3</xdr:col>
      <xdr:colOff>622300</xdr:colOff>
      <xdr:row>5</xdr:row>
      <xdr:rowOff>190814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2311400" cy="1206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95250</xdr:rowOff>
    </xdr:from>
    <xdr:to>
      <xdr:col>8</xdr:col>
      <xdr:colOff>123825</xdr:colOff>
      <xdr:row>23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9525</xdr:rowOff>
    </xdr:from>
    <xdr:to>
      <xdr:col>8</xdr:col>
      <xdr:colOff>123825</xdr:colOff>
      <xdr:row>41</xdr:row>
      <xdr:rowOff>9525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41</xdr:row>
      <xdr:rowOff>76200</xdr:rowOff>
    </xdr:from>
    <xdr:to>
      <xdr:col>8</xdr:col>
      <xdr:colOff>123825</xdr:colOff>
      <xdr:row>58</xdr:row>
      <xdr:rowOff>76200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58</xdr:row>
      <xdr:rowOff>142875</xdr:rowOff>
    </xdr:from>
    <xdr:to>
      <xdr:col>8</xdr:col>
      <xdr:colOff>152400</xdr:colOff>
      <xdr:row>74</xdr:row>
      <xdr:rowOff>152400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75</xdr:row>
      <xdr:rowOff>38100</xdr:rowOff>
    </xdr:from>
    <xdr:to>
      <xdr:col>8</xdr:col>
      <xdr:colOff>152400</xdr:colOff>
      <xdr:row>92</xdr:row>
      <xdr:rowOff>28575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92</xdr:row>
      <xdr:rowOff>85725</xdr:rowOff>
    </xdr:from>
    <xdr:to>
      <xdr:col>8</xdr:col>
      <xdr:colOff>152400</xdr:colOff>
      <xdr:row>109</xdr:row>
      <xdr:rowOff>114300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110</xdr:row>
      <xdr:rowOff>9525</xdr:rowOff>
    </xdr:from>
    <xdr:to>
      <xdr:col>8</xdr:col>
      <xdr:colOff>161925</xdr:colOff>
      <xdr:row>126</xdr:row>
      <xdr:rowOff>38100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127</xdr:row>
      <xdr:rowOff>9525</xdr:rowOff>
    </xdr:from>
    <xdr:to>
      <xdr:col>8</xdr:col>
      <xdr:colOff>133350</xdr:colOff>
      <xdr:row>143</xdr:row>
      <xdr:rowOff>104775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144</xdr:row>
      <xdr:rowOff>9525</xdr:rowOff>
    </xdr:from>
    <xdr:to>
      <xdr:col>8</xdr:col>
      <xdr:colOff>114300</xdr:colOff>
      <xdr:row>163</xdr:row>
      <xdr:rowOff>133350</xdr:rowOff>
    </xdr:to>
    <xdr:graphicFrame macro="">
      <xdr:nvGraphicFramePr>
        <xdr:cNvPr id="82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164</xdr:row>
      <xdr:rowOff>38100</xdr:rowOff>
    </xdr:from>
    <xdr:to>
      <xdr:col>8</xdr:col>
      <xdr:colOff>114300</xdr:colOff>
      <xdr:row>182</xdr:row>
      <xdr:rowOff>9525</xdr:rowOff>
    </xdr:to>
    <xdr:graphicFrame macro="">
      <xdr:nvGraphicFramePr>
        <xdr:cNvPr id="82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409575</xdr:colOff>
      <xdr:row>182</xdr:row>
      <xdr:rowOff>114300</xdr:rowOff>
    </xdr:from>
    <xdr:to>
      <xdr:col>13</xdr:col>
      <xdr:colOff>142875</xdr:colOff>
      <xdr:row>202</xdr:row>
      <xdr:rowOff>19050</xdr:rowOff>
    </xdr:to>
    <xdr:graphicFrame macro="">
      <xdr:nvGraphicFramePr>
        <xdr:cNvPr id="82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161925</xdr:colOff>
      <xdr:row>7</xdr:row>
      <xdr:rowOff>114300</xdr:rowOff>
    </xdr:from>
    <xdr:to>
      <xdr:col>15</xdr:col>
      <xdr:colOff>171450</xdr:colOff>
      <xdr:row>23</xdr:row>
      <xdr:rowOff>95250</xdr:rowOff>
    </xdr:to>
    <xdr:graphicFrame macro="">
      <xdr:nvGraphicFramePr>
        <xdr:cNvPr id="82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161925</xdr:colOff>
      <xdr:row>24</xdr:row>
      <xdr:rowOff>9525</xdr:rowOff>
    </xdr:from>
    <xdr:to>
      <xdr:col>15</xdr:col>
      <xdr:colOff>190500</xdr:colOff>
      <xdr:row>41</xdr:row>
      <xdr:rowOff>28575</xdr:rowOff>
    </xdr:to>
    <xdr:graphicFrame macro="">
      <xdr:nvGraphicFramePr>
        <xdr:cNvPr id="82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161925</xdr:colOff>
      <xdr:row>41</xdr:row>
      <xdr:rowOff>76200</xdr:rowOff>
    </xdr:from>
    <xdr:to>
      <xdr:col>15</xdr:col>
      <xdr:colOff>200025</xdr:colOff>
      <xdr:row>58</xdr:row>
      <xdr:rowOff>85725</xdr:rowOff>
    </xdr:to>
    <xdr:graphicFrame macro="">
      <xdr:nvGraphicFramePr>
        <xdr:cNvPr id="82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171450</xdr:colOff>
      <xdr:row>58</xdr:row>
      <xdr:rowOff>133350</xdr:rowOff>
    </xdr:from>
    <xdr:to>
      <xdr:col>15</xdr:col>
      <xdr:colOff>209550</xdr:colOff>
      <xdr:row>75</xdr:row>
      <xdr:rowOff>19050</xdr:rowOff>
    </xdr:to>
    <xdr:graphicFrame macro="">
      <xdr:nvGraphicFramePr>
        <xdr:cNvPr id="82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171450</xdr:colOff>
      <xdr:row>75</xdr:row>
      <xdr:rowOff>38100</xdr:rowOff>
    </xdr:from>
    <xdr:to>
      <xdr:col>15</xdr:col>
      <xdr:colOff>200025</xdr:colOff>
      <xdr:row>92</xdr:row>
      <xdr:rowOff>28575</xdr:rowOff>
    </xdr:to>
    <xdr:graphicFrame macro="">
      <xdr:nvGraphicFramePr>
        <xdr:cNvPr id="82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171450</xdr:colOff>
      <xdr:row>92</xdr:row>
      <xdr:rowOff>85725</xdr:rowOff>
    </xdr:from>
    <xdr:to>
      <xdr:col>15</xdr:col>
      <xdr:colOff>200025</xdr:colOff>
      <xdr:row>109</xdr:row>
      <xdr:rowOff>114300</xdr:rowOff>
    </xdr:to>
    <xdr:graphicFrame macro="">
      <xdr:nvGraphicFramePr>
        <xdr:cNvPr id="82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180975</xdr:colOff>
      <xdr:row>110</xdr:row>
      <xdr:rowOff>0</xdr:rowOff>
    </xdr:from>
    <xdr:to>
      <xdr:col>15</xdr:col>
      <xdr:colOff>209550</xdr:colOff>
      <xdr:row>126</xdr:row>
      <xdr:rowOff>38100</xdr:rowOff>
    </xdr:to>
    <xdr:graphicFrame macro="">
      <xdr:nvGraphicFramePr>
        <xdr:cNvPr id="82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161925</xdr:colOff>
      <xdr:row>127</xdr:row>
      <xdr:rowOff>9525</xdr:rowOff>
    </xdr:from>
    <xdr:to>
      <xdr:col>15</xdr:col>
      <xdr:colOff>209550</xdr:colOff>
      <xdr:row>143</xdr:row>
      <xdr:rowOff>104775</xdr:rowOff>
    </xdr:to>
    <xdr:graphicFrame macro="">
      <xdr:nvGraphicFramePr>
        <xdr:cNvPr id="82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152400</xdr:colOff>
      <xdr:row>144</xdr:row>
      <xdr:rowOff>9525</xdr:rowOff>
    </xdr:from>
    <xdr:to>
      <xdr:col>15</xdr:col>
      <xdr:colOff>219075</xdr:colOff>
      <xdr:row>163</xdr:row>
      <xdr:rowOff>142875</xdr:rowOff>
    </xdr:to>
    <xdr:graphicFrame macro="">
      <xdr:nvGraphicFramePr>
        <xdr:cNvPr id="82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161925</xdr:colOff>
      <xdr:row>164</xdr:row>
      <xdr:rowOff>38100</xdr:rowOff>
    </xdr:from>
    <xdr:to>
      <xdr:col>15</xdr:col>
      <xdr:colOff>228600</xdr:colOff>
      <xdr:row>182</xdr:row>
      <xdr:rowOff>9525</xdr:rowOff>
    </xdr:to>
    <xdr:graphicFrame macro="">
      <xdr:nvGraphicFramePr>
        <xdr:cNvPr id="82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331304</xdr:colOff>
      <xdr:row>7</xdr:row>
      <xdr:rowOff>91835</xdr:rowOff>
    </xdr:to>
    <xdr:pic>
      <xdr:nvPicPr>
        <xdr:cNvPr id="23" name="Изображение 2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261" cy="125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CC155"/>
  <sheetViews>
    <sheetView workbookViewId="0">
      <pane xSplit="2" topLeftCell="N1" activePane="topRight" state="frozen"/>
      <selection activeCell="A1072" sqref="A1072"/>
      <selection pane="topRight" activeCell="N22" sqref="N22"/>
    </sheetView>
  </sheetViews>
  <sheetFormatPr baseColWidth="10" defaultColWidth="8.83203125" defaultRowHeight="16" x14ac:dyDescent="0.2"/>
  <cols>
    <col min="1" max="1" width="4.5" style="4" customWidth="1"/>
    <col min="2" max="2" width="22.5" style="134" customWidth="1"/>
    <col min="3" max="3" width="10.6640625" style="137" customWidth="1"/>
    <col min="4" max="4" width="5.83203125" style="137" customWidth="1"/>
    <col min="5" max="5" width="11.5" style="6" customWidth="1"/>
    <col min="6" max="6" width="5.6640625" style="4" customWidth="1"/>
    <col min="7" max="7" width="10.83203125" style="4" customWidth="1"/>
    <col min="8" max="8" width="11.6640625" style="88" customWidth="1"/>
    <col min="9" max="9" width="5.83203125" style="65" customWidth="1"/>
    <col min="10" max="10" width="4" style="4" customWidth="1"/>
    <col min="11" max="11" width="7.33203125" style="4" customWidth="1"/>
    <col min="12" max="12" width="5.83203125" style="65" customWidth="1"/>
    <col min="13" max="13" width="4.5" style="88" customWidth="1"/>
    <col min="14" max="14" width="20.33203125" style="4" customWidth="1"/>
    <col min="15" max="15" width="18.1640625" style="4" customWidth="1"/>
    <col min="16" max="16" width="12.83203125" style="4" customWidth="1"/>
    <col min="17" max="17" width="18.5" style="4" customWidth="1"/>
    <col min="18" max="18" width="20" style="4" customWidth="1"/>
    <col min="19" max="19" width="24.5" style="4" customWidth="1"/>
    <col min="20" max="20" width="14.33203125" style="4" customWidth="1"/>
    <col min="21" max="21" width="20.33203125" style="4" customWidth="1"/>
    <col min="22" max="22" width="13.6640625" style="4" customWidth="1"/>
    <col min="23" max="23" width="8.83203125" style="4" customWidth="1"/>
    <col min="24" max="81" width="8.83203125" style="88" customWidth="1"/>
    <col min="82" max="16384" width="8.83203125" style="4"/>
  </cols>
  <sheetData>
    <row r="6" spans="1:81" s="12" customFormat="1" ht="48" x14ac:dyDescent="0.15">
      <c r="B6" s="121" t="s">
        <v>61</v>
      </c>
      <c r="C6" s="122" t="s">
        <v>85</v>
      </c>
      <c r="D6" s="12" t="s">
        <v>62</v>
      </c>
      <c r="E6" s="37" t="s">
        <v>86</v>
      </c>
      <c r="F6" s="12" t="s">
        <v>62</v>
      </c>
      <c r="G6" s="12" t="s">
        <v>63</v>
      </c>
      <c r="H6" s="123" t="s">
        <v>56</v>
      </c>
      <c r="I6" s="12" t="s">
        <v>62</v>
      </c>
      <c r="J6" s="12" t="s">
        <v>154</v>
      </c>
      <c r="K6" s="12" t="s">
        <v>64</v>
      </c>
      <c r="L6" s="123" t="s">
        <v>181</v>
      </c>
      <c r="M6" s="123"/>
      <c r="N6" s="12" t="s">
        <v>1</v>
      </c>
      <c r="O6" s="12" t="s">
        <v>3</v>
      </c>
      <c r="P6" s="124" t="s">
        <v>7</v>
      </c>
      <c r="Q6" s="124" t="s">
        <v>8</v>
      </c>
      <c r="R6" s="124" t="s">
        <v>9</v>
      </c>
      <c r="S6" s="124" t="s">
        <v>54</v>
      </c>
      <c r="T6" s="124" t="s">
        <v>53</v>
      </c>
      <c r="U6" s="124" t="s">
        <v>41</v>
      </c>
      <c r="V6" s="124" t="s">
        <v>42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</row>
    <row r="7" spans="1:81" ht="48" x14ac:dyDescent="0.15">
      <c r="A7" s="125">
        <v>1</v>
      </c>
      <c r="B7" s="126" t="s">
        <v>80</v>
      </c>
      <c r="C7" s="127"/>
      <c r="D7" s="127"/>
      <c r="E7" s="33">
        <f>89550+2000+165850</f>
        <v>257400</v>
      </c>
      <c r="F7" s="15" t="s">
        <v>34</v>
      </c>
      <c r="G7" s="15" t="s">
        <v>178</v>
      </c>
      <c r="H7" s="128">
        <v>1000000</v>
      </c>
      <c r="I7" s="15" t="s">
        <v>35</v>
      </c>
      <c r="J7" s="15"/>
      <c r="K7" s="15">
        <v>2005</v>
      </c>
      <c r="L7" s="15" t="s">
        <v>36</v>
      </c>
      <c r="M7" s="129" t="s">
        <v>38</v>
      </c>
      <c r="N7" s="15" t="s">
        <v>2</v>
      </c>
      <c r="O7" s="15" t="s">
        <v>5</v>
      </c>
      <c r="P7" s="15" t="s">
        <v>30</v>
      </c>
      <c r="Q7" s="15" t="s">
        <v>31</v>
      </c>
      <c r="R7" s="15" t="s">
        <v>51</v>
      </c>
      <c r="S7" s="15" t="s">
        <v>52</v>
      </c>
      <c r="T7" s="15"/>
      <c r="U7" s="15" t="s">
        <v>90</v>
      </c>
      <c r="V7" s="15" t="s">
        <v>87</v>
      </c>
    </row>
    <row r="8" spans="1:81" ht="32" x14ac:dyDescent="0.15">
      <c r="A8" s="125">
        <v>2</v>
      </c>
      <c r="B8" s="126" t="s">
        <v>81</v>
      </c>
      <c r="C8" s="130">
        <v>9702</v>
      </c>
      <c r="D8" s="33"/>
      <c r="E8" s="33">
        <v>14256</v>
      </c>
      <c r="F8" s="15"/>
      <c r="G8" s="15" t="s">
        <v>165</v>
      </c>
      <c r="H8" s="128">
        <v>150000</v>
      </c>
      <c r="I8" s="15"/>
      <c r="J8" s="15"/>
      <c r="K8" s="15">
        <v>2004</v>
      </c>
      <c r="L8" s="15"/>
      <c r="M8" s="131"/>
      <c r="N8" s="15" t="s">
        <v>2</v>
      </c>
      <c r="O8" s="15" t="s">
        <v>163</v>
      </c>
      <c r="P8" s="15" t="s">
        <v>11</v>
      </c>
      <c r="Q8" s="15" t="s">
        <v>33</v>
      </c>
      <c r="R8" s="15" t="s">
        <v>32</v>
      </c>
      <c r="S8" s="15"/>
      <c r="T8" s="15"/>
      <c r="U8" s="15" t="s">
        <v>91</v>
      </c>
      <c r="V8" s="15" t="s">
        <v>88</v>
      </c>
    </row>
    <row r="9" spans="1:81" ht="32" x14ac:dyDescent="0.15">
      <c r="A9" s="125">
        <v>4</v>
      </c>
      <c r="B9" s="126" t="s">
        <v>82</v>
      </c>
      <c r="C9" s="132"/>
      <c r="D9" s="132"/>
      <c r="E9" s="133">
        <v>29000</v>
      </c>
      <c r="F9" s="15"/>
      <c r="G9" s="131" t="s">
        <v>178</v>
      </c>
      <c r="H9" s="128">
        <v>0</v>
      </c>
      <c r="I9" s="15"/>
      <c r="J9" s="131"/>
      <c r="K9" s="131" t="s">
        <v>40</v>
      </c>
      <c r="L9" s="15"/>
      <c r="M9" s="131"/>
      <c r="N9" s="15" t="s">
        <v>60</v>
      </c>
      <c r="O9" s="15" t="s">
        <v>12</v>
      </c>
      <c r="P9" s="15" t="s">
        <v>11</v>
      </c>
      <c r="Q9" s="15" t="s">
        <v>31</v>
      </c>
      <c r="R9" s="15"/>
      <c r="S9" s="15"/>
      <c r="T9" s="15"/>
      <c r="U9" s="15" t="s">
        <v>92</v>
      </c>
      <c r="V9" s="15" t="s">
        <v>89</v>
      </c>
    </row>
    <row r="10" spans="1:81" ht="32" x14ac:dyDescent="0.15">
      <c r="A10" s="125">
        <v>5</v>
      </c>
      <c r="B10" s="126" t="s">
        <v>83</v>
      </c>
      <c r="C10" s="133">
        <v>3300</v>
      </c>
      <c r="D10" s="133"/>
      <c r="E10" s="133">
        <v>15050</v>
      </c>
      <c r="F10" s="131"/>
      <c r="G10" s="131" t="s">
        <v>0</v>
      </c>
      <c r="H10" s="128">
        <v>0</v>
      </c>
      <c r="I10" s="15"/>
      <c r="J10" s="131"/>
      <c r="K10" s="15">
        <v>2004</v>
      </c>
      <c r="L10" s="15"/>
      <c r="M10" s="131"/>
      <c r="N10" s="131" t="s">
        <v>2</v>
      </c>
      <c r="O10" s="131" t="s">
        <v>155</v>
      </c>
      <c r="P10" s="131" t="s">
        <v>11</v>
      </c>
      <c r="Q10" s="131" t="s">
        <v>172</v>
      </c>
      <c r="R10" s="131" t="s">
        <v>173</v>
      </c>
      <c r="S10" s="131" t="s">
        <v>174</v>
      </c>
      <c r="T10" s="131" t="s">
        <v>93</v>
      </c>
      <c r="U10" s="15" t="s">
        <v>90</v>
      </c>
      <c r="V10" s="15" t="s">
        <v>88</v>
      </c>
      <c r="W10" s="88"/>
    </row>
    <row r="11" spans="1:81" ht="32" x14ac:dyDescent="0.15">
      <c r="A11" s="125">
        <v>3</v>
      </c>
      <c r="B11" s="126" t="s">
        <v>84</v>
      </c>
      <c r="C11" s="133">
        <f>500+1630</f>
        <v>2130</v>
      </c>
      <c r="D11" s="133"/>
      <c r="E11" s="133">
        <v>6127</v>
      </c>
      <c r="F11" s="131"/>
      <c r="G11" s="131" t="s">
        <v>0</v>
      </c>
      <c r="H11" s="128">
        <v>4800</v>
      </c>
      <c r="I11" s="15"/>
      <c r="J11" s="131"/>
      <c r="K11" s="15">
        <v>2004</v>
      </c>
      <c r="L11" s="15"/>
      <c r="M11" s="131"/>
      <c r="N11" s="131" t="s">
        <v>2</v>
      </c>
      <c r="O11" s="131" t="s">
        <v>4</v>
      </c>
      <c r="P11" s="131" t="s">
        <v>6</v>
      </c>
      <c r="Q11" s="131" t="s">
        <v>175</v>
      </c>
      <c r="R11" s="131" t="s">
        <v>10</v>
      </c>
      <c r="S11" s="131" t="s">
        <v>176</v>
      </c>
      <c r="T11" s="131"/>
      <c r="U11" s="15" t="s">
        <v>90</v>
      </c>
      <c r="V11" s="15" t="s">
        <v>88</v>
      </c>
      <c r="W11" s="88"/>
    </row>
    <row r="12" spans="1:81" x14ac:dyDescent="0.2">
      <c r="C12" s="135">
        <f>SUBTOTAL(9,C7:C11)</f>
        <v>15132</v>
      </c>
      <c r="D12" s="136"/>
      <c r="E12" s="135">
        <f>SUBTOTAL(9,E7:E11)</f>
        <v>321833</v>
      </c>
      <c r="H12" s="135">
        <f>SUBTOTAL(9,H7:H11)</f>
        <v>1154800</v>
      </c>
    </row>
    <row r="13" spans="1:81" x14ac:dyDescent="0.2">
      <c r="E13" s="83"/>
    </row>
    <row r="14" spans="1:81" x14ac:dyDescent="0.2">
      <c r="E14" s="83"/>
    </row>
    <row r="15" spans="1:81" x14ac:dyDescent="0.2">
      <c r="E15" s="83"/>
    </row>
    <row r="16" spans="1:81" x14ac:dyDescent="0.2">
      <c r="E16" s="83"/>
    </row>
    <row r="17" spans="2:17" x14ac:dyDescent="0.2">
      <c r="E17" s="83"/>
    </row>
    <row r="18" spans="2:17" x14ac:dyDescent="0.2">
      <c r="B18" s="116"/>
      <c r="C18" s="138"/>
      <c r="D18" s="138"/>
      <c r="E18" s="74"/>
      <c r="G18" s="39"/>
      <c r="J18" s="39"/>
      <c r="K18" s="39"/>
    </row>
    <row r="19" spans="2:17" x14ac:dyDescent="0.2">
      <c r="B19" s="116"/>
      <c r="C19" s="70"/>
      <c r="D19" s="138"/>
      <c r="E19" s="74"/>
      <c r="G19" s="39"/>
      <c r="J19" s="39"/>
      <c r="K19" s="39"/>
    </row>
    <row r="20" spans="2:17" x14ac:dyDescent="0.2">
      <c r="B20" s="116"/>
      <c r="C20" s="70"/>
      <c r="D20" s="138"/>
      <c r="E20" s="74"/>
      <c r="G20" s="39"/>
      <c r="J20" s="39"/>
      <c r="K20" s="39"/>
    </row>
    <row r="21" spans="2:17" x14ac:dyDescent="0.2">
      <c r="C21" s="70"/>
      <c r="D21" s="138"/>
      <c r="E21" s="74"/>
      <c r="G21" s="39"/>
      <c r="J21" s="39"/>
      <c r="K21" s="39"/>
    </row>
    <row r="22" spans="2:17" x14ac:dyDescent="0.2">
      <c r="C22" s="70"/>
      <c r="D22" s="138"/>
      <c r="E22" s="74"/>
      <c r="G22" s="39"/>
      <c r="J22" s="39"/>
      <c r="K22" s="39"/>
      <c r="Q22" s="53"/>
    </row>
    <row r="23" spans="2:17" x14ac:dyDescent="0.2">
      <c r="C23" s="139"/>
      <c r="D23" s="138"/>
      <c r="E23" s="74"/>
      <c r="G23" s="39"/>
      <c r="J23" s="39"/>
      <c r="K23" s="39"/>
      <c r="Q23" s="53"/>
    </row>
    <row r="24" spans="2:17" x14ac:dyDescent="0.2">
      <c r="C24" s="138"/>
      <c r="D24" s="138"/>
      <c r="E24" s="74"/>
      <c r="G24" s="39"/>
      <c r="J24" s="39"/>
      <c r="K24" s="39"/>
      <c r="Q24" s="54"/>
    </row>
    <row r="25" spans="2:17" x14ac:dyDescent="0.2">
      <c r="C25" s="138"/>
      <c r="D25" s="138"/>
      <c r="E25" s="74"/>
      <c r="G25" s="39"/>
      <c r="J25" s="39"/>
      <c r="K25" s="39"/>
    </row>
    <row r="26" spans="2:17" x14ac:dyDescent="0.2">
      <c r="C26" s="138"/>
      <c r="D26" s="138"/>
      <c r="E26" s="74"/>
      <c r="G26" s="39"/>
      <c r="J26" s="39"/>
      <c r="K26" s="39"/>
    </row>
    <row r="27" spans="2:17" x14ac:dyDescent="0.2">
      <c r="C27" s="138"/>
      <c r="D27" s="138"/>
      <c r="E27" s="74"/>
      <c r="G27" s="39"/>
      <c r="J27" s="39"/>
      <c r="K27" s="39"/>
    </row>
    <row r="28" spans="2:17" x14ac:dyDescent="0.2">
      <c r="C28" s="138"/>
      <c r="D28" s="138"/>
      <c r="E28" s="74"/>
      <c r="G28" s="39"/>
      <c r="J28" s="39"/>
      <c r="K28" s="39"/>
    </row>
    <row r="29" spans="2:17" x14ac:dyDescent="0.2">
      <c r="C29" s="138"/>
      <c r="D29" s="138"/>
      <c r="E29" s="74"/>
      <c r="G29" s="39"/>
      <c r="J29" s="39"/>
      <c r="K29" s="39"/>
    </row>
    <row r="30" spans="2:17" x14ac:dyDescent="0.2">
      <c r="C30" s="138"/>
      <c r="D30" s="138"/>
      <c r="E30" s="74"/>
      <c r="G30" s="39"/>
      <c r="J30" s="39"/>
      <c r="K30" s="39"/>
    </row>
    <row r="31" spans="2:17" x14ac:dyDescent="0.2">
      <c r="C31" s="138"/>
      <c r="D31" s="138"/>
      <c r="E31" s="74"/>
      <c r="G31" s="39"/>
      <c r="J31" s="39"/>
      <c r="K31" s="39"/>
    </row>
    <row r="32" spans="2:17" x14ac:dyDescent="0.2">
      <c r="C32" s="138"/>
      <c r="D32" s="138"/>
      <c r="E32" s="74"/>
      <c r="G32" s="39"/>
      <c r="J32" s="39"/>
      <c r="K32" s="39"/>
    </row>
    <row r="33" spans="3:11" x14ac:dyDescent="0.2">
      <c r="C33" s="138"/>
      <c r="D33" s="138"/>
      <c r="E33" s="74"/>
      <c r="G33" s="39"/>
      <c r="J33" s="39"/>
      <c r="K33" s="39"/>
    </row>
    <row r="34" spans="3:11" x14ac:dyDescent="0.2">
      <c r="E34" s="83"/>
    </row>
    <row r="35" spans="3:11" x14ac:dyDescent="0.2">
      <c r="E35" s="83"/>
    </row>
    <row r="36" spans="3:11" x14ac:dyDescent="0.2">
      <c r="E36" s="83"/>
    </row>
    <row r="37" spans="3:11" x14ac:dyDescent="0.2">
      <c r="E37" s="83"/>
    </row>
    <row r="38" spans="3:11" x14ac:dyDescent="0.2">
      <c r="E38" s="83"/>
    </row>
    <row r="39" spans="3:11" x14ac:dyDescent="0.2">
      <c r="E39" s="83"/>
    </row>
    <row r="40" spans="3:11" x14ac:dyDescent="0.2">
      <c r="E40" s="83"/>
    </row>
    <row r="41" spans="3:11" x14ac:dyDescent="0.2">
      <c r="E41" s="83"/>
    </row>
    <row r="42" spans="3:11" x14ac:dyDescent="0.2">
      <c r="E42" s="83"/>
    </row>
    <row r="43" spans="3:11" x14ac:dyDescent="0.2">
      <c r="E43" s="83"/>
    </row>
    <row r="44" spans="3:11" x14ac:dyDescent="0.2">
      <c r="E44" s="83"/>
    </row>
    <row r="45" spans="3:11" x14ac:dyDescent="0.2">
      <c r="E45" s="83"/>
    </row>
    <row r="46" spans="3:11" x14ac:dyDescent="0.2">
      <c r="E46" s="83"/>
    </row>
    <row r="47" spans="3:11" x14ac:dyDescent="0.2">
      <c r="E47" s="83"/>
    </row>
    <row r="48" spans="3:11" x14ac:dyDescent="0.2">
      <c r="E48" s="83"/>
    </row>
    <row r="49" spans="5:5" x14ac:dyDescent="0.2">
      <c r="E49" s="83"/>
    </row>
    <row r="50" spans="5:5" x14ac:dyDescent="0.2">
      <c r="E50" s="83"/>
    </row>
    <row r="51" spans="5:5" x14ac:dyDescent="0.2">
      <c r="E51" s="83"/>
    </row>
    <row r="52" spans="5:5" x14ac:dyDescent="0.2">
      <c r="E52" s="83"/>
    </row>
    <row r="53" spans="5:5" x14ac:dyDescent="0.2">
      <c r="E53" s="83"/>
    </row>
    <row r="54" spans="5:5" x14ac:dyDescent="0.2">
      <c r="E54" s="83"/>
    </row>
    <row r="55" spans="5:5" x14ac:dyDescent="0.2">
      <c r="E55" s="83"/>
    </row>
    <row r="56" spans="5:5" x14ac:dyDescent="0.2">
      <c r="E56" s="83"/>
    </row>
    <row r="57" spans="5:5" x14ac:dyDescent="0.2">
      <c r="E57" s="83"/>
    </row>
    <row r="58" spans="5:5" x14ac:dyDescent="0.2">
      <c r="E58" s="83"/>
    </row>
    <row r="59" spans="5:5" x14ac:dyDescent="0.2">
      <c r="E59" s="83"/>
    </row>
    <row r="60" spans="5:5" x14ac:dyDescent="0.2">
      <c r="E60" s="83"/>
    </row>
    <row r="61" spans="5:5" x14ac:dyDescent="0.2">
      <c r="E61" s="83"/>
    </row>
    <row r="62" spans="5:5" x14ac:dyDescent="0.2">
      <c r="E62" s="83"/>
    </row>
    <row r="63" spans="5:5" x14ac:dyDescent="0.2">
      <c r="E63" s="83"/>
    </row>
    <row r="64" spans="5:5" x14ac:dyDescent="0.2">
      <c r="E64" s="83"/>
    </row>
    <row r="65" spans="5:5" x14ac:dyDescent="0.2">
      <c r="E65" s="83"/>
    </row>
    <row r="66" spans="5:5" x14ac:dyDescent="0.2">
      <c r="E66" s="83"/>
    </row>
    <row r="67" spans="5:5" x14ac:dyDescent="0.2">
      <c r="E67" s="83"/>
    </row>
    <row r="68" spans="5:5" x14ac:dyDescent="0.2">
      <c r="E68" s="83"/>
    </row>
    <row r="69" spans="5:5" x14ac:dyDescent="0.2">
      <c r="E69" s="83"/>
    </row>
    <row r="70" spans="5:5" x14ac:dyDescent="0.2">
      <c r="E70" s="83"/>
    </row>
    <row r="71" spans="5:5" x14ac:dyDescent="0.2">
      <c r="E71" s="83"/>
    </row>
    <row r="72" spans="5:5" x14ac:dyDescent="0.2">
      <c r="E72" s="83"/>
    </row>
    <row r="73" spans="5:5" x14ac:dyDescent="0.2">
      <c r="E73" s="83"/>
    </row>
    <row r="74" spans="5:5" x14ac:dyDescent="0.2">
      <c r="E74" s="83"/>
    </row>
    <row r="75" spans="5:5" x14ac:dyDescent="0.2">
      <c r="E75" s="83"/>
    </row>
    <row r="76" spans="5:5" x14ac:dyDescent="0.2">
      <c r="E76" s="83"/>
    </row>
    <row r="77" spans="5:5" x14ac:dyDescent="0.2">
      <c r="E77" s="83"/>
    </row>
    <row r="78" spans="5:5" x14ac:dyDescent="0.2">
      <c r="E78" s="83"/>
    </row>
    <row r="79" spans="5:5" x14ac:dyDescent="0.2">
      <c r="E79" s="83"/>
    </row>
    <row r="80" spans="5:5" x14ac:dyDescent="0.2">
      <c r="E80" s="83"/>
    </row>
    <row r="81" spans="5:5" x14ac:dyDescent="0.2">
      <c r="E81" s="83"/>
    </row>
    <row r="82" spans="5:5" x14ac:dyDescent="0.2">
      <c r="E82" s="83"/>
    </row>
    <row r="83" spans="5:5" x14ac:dyDescent="0.2">
      <c r="E83" s="83"/>
    </row>
    <row r="84" spans="5:5" x14ac:dyDescent="0.2">
      <c r="E84" s="83"/>
    </row>
    <row r="85" spans="5:5" x14ac:dyDescent="0.2">
      <c r="E85" s="83"/>
    </row>
    <row r="86" spans="5:5" x14ac:dyDescent="0.2">
      <c r="E86" s="83"/>
    </row>
    <row r="87" spans="5:5" x14ac:dyDescent="0.2">
      <c r="E87" s="83"/>
    </row>
    <row r="88" spans="5:5" x14ac:dyDescent="0.2">
      <c r="E88" s="83"/>
    </row>
    <row r="89" spans="5:5" x14ac:dyDescent="0.2">
      <c r="E89" s="83"/>
    </row>
    <row r="90" spans="5:5" x14ac:dyDescent="0.2">
      <c r="E90" s="83"/>
    </row>
    <row r="91" spans="5:5" x14ac:dyDescent="0.2">
      <c r="E91" s="83"/>
    </row>
    <row r="92" spans="5:5" x14ac:dyDescent="0.2">
      <c r="E92" s="83"/>
    </row>
    <row r="93" spans="5:5" x14ac:dyDescent="0.2">
      <c r="E93" s="83"/>
    </row>
    <row r="94" spans="5:5" x14ac:dyDescent="0.2">
      <c r="E94" s="83"/>
    </row>
    <row r="95" spans="5:5" x14ac:dyDescent="0.2">
      <c r="E95" s="83"/>
    </row>
    <row r="96" spans="5:5" x14ac:dyDescent="0.2">
      <c r="E96" s="83"/>
    </row>
    <row r="97" spans="5:5" x14ac:dyDescent="0.2">
      <c r="E97" s="83"/>
    </row>
    <row r="98" spans="5:5" x14ac:dyDescent="0.2">
      <c r="E98" s="83"/>
    </row>
    <row r="99" spans="5:5" x14ac:dyDescent="0.2">
      <c r="E99" s="83"/>
    </row>
    <row r="100" spans="5:5" x14ac:dyDescent="0.2">
      <c r="E100" s="83"/>
    </row>
    <row r="101" spans="5:5" x14ac:dyDescent="0.2">
      <c r="E101" s="83"/>
    </row>
    <row r="102" spans="5:5" x14ac:dyDescent="0.2">
      <c r="E102" s="83"/>
    </row>
    <row r="103" spans="5:5" x14ac:dyDescent="0.2">
      <c r="E103" s="83"/>
    </row>
    <row r="104" spans="5:5" x14ac:dyDescent="0.2">
      <c r="E104" s="83"/>
    </row>
    <row r="105" spans="5:5" x14ac:dyDescent="0.2">
      <c r="E105" s="83"/>
    </row>
    <row r="106" spans="5:5" x14ac:dyDescent="0.2">
      <c r="E106" s="83"/>
    </row>
    <row r="107" spans="5:5" x14ac:dyDescent="0.2">
      <c r="E107" s="83"/>
    </row>
    <row r="108" spans="5:5" x14ac:dyDescent="0.2">
      <c r="E108" s="83"/>
    </row>
    <row r="109" spans="5:5" x14ac:dyDescent="0.2">
      <c r="E109" s="83"/>
    </row>
    <row r="110" spans="5:5" x14ac:dyDescent="0.2">
      <c r="E110" s="83"/>
    </row>
    <row r="111" spans="5:5" x14ac:dyDescent="0.2">
      <c r="E111" s="83"/>
    </row>
    <row r="112" spans="5:5" x14ac:dyDescent="0.2">
      <c r="E112" s="83"/>
    </row>
    <row r="113" spans="5:5" x14ac:dyDescent="0.2">
      <c r="E113" s="83"/>
    </row>
    <row r="114" spans="5:5" x14ac:dyDescent="0.2">
      <c r="E114" s="83"/>
    </row>
    <row r="115" spans="5:5" x14ac:dyDescent="0.2">
      <c r="E115" s="83"/>
    </row>
    <row r="116" spans="5:5" x14ac:dyDescent="0.2">
      <c r="E116" s="83"/>
    </row>
    <row r="117" spans="5:5" x14ac:dyDescent="0.2">
      <c r="E117" s="83"/>
    </row>
    <row r="118" spans="5:5" x14ac:dyDescent="0.2">
      <c r="E118" s="83"/>
    </row>
    <row r="119" spans="5:5" x14ac:dyDescent="0.2">
      <c r="E119" s="83"/>
    </row>
    <row r="120" spans="5:5" x14ac:dyDescent="0.2">
      <c r="E120" s="83"/>
    </row>
    <row r="121" spans="5:5" x14ac:dyDescent="0.2">
      <c r="E121" s="83"/>
    </row>
    <row r="122" spans="5:5" x14ac:dyDescent="0.2">
      <c r="E122" s="83"/>
    </row>
    <row r="123" spans="5:5" x14ac:dyDescent="0.2">
      <c r="E123" s="83"/>
    </row>
    <row r="124" spans="5:5" x14ac:dyDescent="0.2">
      <c r="E124" s="83"/>
    </row>
    <row r="125" spans="5:5" x14ac:dyDescent="0.2">
      <c r="E125" s="83"/>
    </row>
    <row r="126" spans="5:5" x14ac:dyDescent="0.2">
      <c r="E126" s="83"/>
    </row>
    <row r="127" spans="5:5" x14ac:dyDescent="0.2">
      <c r="E127" s="83"/>
    </row>
    <row r="128" spans="5:5" x14ac:dyDescent="0.2">
      <c r="E128" s="83"/>
    </row>
    <row r="129" spans="5:5" x14ac:dyDescent="0.2">
      <c r="E129" s="83"/>
    </row>
    <row r="130" spans="5:5" x14ac:dyDescent="0.2">
      <c r="E130" s="83"/>
    </row>
    <row r="131" spans="5:5" x14ac:dyDescent="0.2">
      <c r="E131" s="83"/>
    </row>
    <row r="132" spans="5:5" x14ac:dyDescent="0.2">
      <c r="E132" s="83"/>
    </row>
    <row r="133" spans="5:5" x14ac:dyDescent="0.2">
      <c r="E133" s="83"/>
    </row>
    <row r="134" spans="5:5" x14ac:dyDescent="0.2">
      <c r="E134" s="83"/>
    </row>
    <row r="135" spans="5:5" x14ac:dyDescent="0.2">
      <c r="E135" s="83"/>
    </row>
    <row r="136" spans="5:5" x14ac:dyDescent="0.2">
      <c r="E136" s="83"/>
    </row>
    <row r="137" spans="5:5" x14ac:dyDescent="0.2">
      <c r="E137" s="83"/>
    </row>
    <row r="138" spans="5:5" x14ac:dyDescent="0.2">
      <c r="E138" s="83"/>
    </row>
    <row r="139" spans="5:5" x14ac:dyDescent="0.2">
      <c r="E139" s="83"/>
    </row>
    <row r="140" spans="5:5" x14ac:dyDescent="0.2">
      <c r="E140" s="83"/>
    </row>
    <row r="141" spans="5:5" x14ac:dyDescent="0.2">
      <c r="E141" s="83"/>
    </row>
    <row r="142" spans="5:5" x14ac:dyDescent="0.2">
      <c r="E142" s="83"/>
    </row>
    <row r="143" spans="5:5" x14ac:dyDescent="0.2">
      <c r="E143" s="83"/>
    </row>
    <row r="144" spans="5:5" x14ac:dyDescent="0.2">
      <c r="E144" s="83"/>
    </row>
    <row r="145" spans="5:5" x14ac:dyDescent="0.2">
      <c r="E145" s="83"/>
    </row>
    <row r="146" spans="5:5" x14ac:dyDescent="0.2">
      <c r="E146" s="83"/>
    </row>
    <row r="147" spans="5:5" x14ac:dyDescent="0.2">
      <c r="E147" s="83"/>
    </row>
    <row r="148" spans="5:5" x14ac:dyDescent="0.2">
      <c r="E148" s="83"/>
    </row>
    <row r="149" spans="5:5" x14ac:dyDescent="0.2">
      <c r="E149" s="83"/>
    </row>
    <row r="150" spans="5:5" x14ac:dyDescent="0.2">
      <c r="E150" s="83"/>
    </row>
    <row r="151" spans="5:5" x14ac:dyDescent="0.2">
      <c r="E151" s="83"/>
    </row>
    <row r="152" spans="5:5" x14ac:dyDescent="0.2">
      <c r="E152" s="83"/>
    </row>
    <row r="153" spans="5:5" x14ac:dyDescent="0.2">
      <c r="E153" s="83"/>
    </row>
    <row r="154" spans="5:5" x14ac:dyDescent="0.2">
      <c r="E154" s="83"/>
    </row>
    <row r="155" spans="5:5" x14ac:dyDescent="0.2">
      <c r="E155" s="83"/>
    </row>
  </sheetData>
  <autoFilter ref="A6:CC1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84"/>
  <sheetViews>
    <sheetView workbookViewId="0">
      <selection sqref="A1:XFD1"/>
    </sheetView>
  </sheetViews>
  <sheetFormatPr baseColWidth="10" defaultColWidth="8.83203125" defaultRowHeight="16" x14ac:dyDescent="0.2"/>
  <cols>
    <col min="1" max="1" width="2.5" style="65" customWidth="1"/>
    <col min="2" max="2" width="13.33203125" style="65" customWidth="1"/>
    <col min="3" max="3" width="4.6640625" style="65" customWidth="1"/>
    <col min="4" max="4" width="10.6640625" style="65" customWidth="1"/>
    <col min="5" max="5" width="15" style="65" customWidth="1"/>
    <col min="6" max="6" width="8.83203125" style="65" customWidth="1"/>
    <col min="7" max="7" width="12" style="65" customWidth="1"/>
    <col min="8" max="8" width="6.33203125" style="65" customWidth="1"/>
    <col min="9" max="9" width="8.1640625" style="65" customWidth="1"/>
    <col min="10" max="10" width="17.1640625" style="65" customWidth="1"/>
    <col min="11" max="11" width="10" style="65" customWidth="1"/>
    <col min="12" max="12" width="10.5" style="4" customWidth="1"/>
    <col min="13" max="13" width="6.1640625" style="69" customWidth="1"/>
    <col min="14" max="14" width="8.1640625" style="69" customWidth="1"/>
    <col min="15" max="15" width="11.5" style="69" customWidth="1"/>
    <col min="16" max="16" width="6.33203125" style="69" customWidth="1"/>
    <col min="17" max="17" width="10" style="69" customWidth="1"/>
    <col min="18" max="18" width="6.1640625" style="69" customWidth="1"/>
    <col min="19" max="19" width="8.1640625" style="69" customWidth="1"/>
    <col min="20" max="20" width="11.5" style="69" customWidth="1"/>
    <col min="21" max="21" width="6.33203125" style="69" customWidth="1"/>
    <col min="22" max="22" width="8.83203125" style="69"/>
    <col min="23" max="16384" width="8.83203125" style="65"/>
  </cols>
  <sheetData>
    <row r="9" spans="2:22" ht="7.5" customHeight="1" x14ac:dyDescent="0.2"/>
    <row r="10" spans="2:22" x14ac:dyDescent="0.2">
      <c r="B10" s="66" t="s">
        <v>94</v>
      </c>
    </row>
    <row r="11" spans="2:22" ht="7.5" customHeight="1" x14ac:dyDescent="0.2">
      <c r="B11" s="66"/>
    </row>
    <row r="12" spans="2:22" s="66" customFormat="1" x14ac:dyDescent="0.2">
      <c r="B12" s="140"/>
      <c r="C12" s="141">
        <v>2004</v>
      </c>
      <c r="D12" s="141"/>
      <c r="E12" s="141"/>
      <c r="F12" s="141"/>
      <c r="G12" s="12"/>
      <c r="H12" s="141" t="s">
        <v>162</v>
      </c>
      <c r="I12" s="141"/>
      <c r="J12" s="141"/>
      <c r="K12" s="141"/>
      <c r="L12" s="12"/>
      <c r="M12" s="142"/>
      <c r="N12" s="142"/>
      <c r="O12" s="142"/>
      <c r="P12" s="142"/>
      <c r="Q12" s="112"/>
      <c r="R12" s="142"/>
      <c r="S12" s="142"/>
      <c r="T12" s="142"/>
      <c r="U12" s="142"/>
      <c r="V12" s="112"/>
    </row>
    <row r="13" spans="2:22" s="66" customFormat="1" x14ac:dyDescent="0.2">
      <c r="B13" s="140"/>
      <c r="C13" s="140" t="s">
        <v>73</v>
      </c>
      <c r="D13" s="140"/>
      <c r="E13" s="140" t="s">
        <v>74</v>
      </c>
      <c r="F13" s="140"/>
      <c r="G13" s="12"/>
      <c r="H13" s="140" t="s">
        <v>73</v>
      </c>
      <c r="I13" s="41" t="s">
        <v>38</v>
      </c>
      <c r="J13" s="140" t="s">
        <v>74</v>
      </c>
      <c r="K13" s="41" t="s">
        <v>38</v>
      </c>
      <c r="L13" s="12"/>
      <c r="M13" s="112"/>
      <c r="N13" s="45"/>
      <c r="O13" s="112"/>
      <c r="P13" s="45"/>
      <c r="Q13" s="112"/>
      <c r="R13" s="112"/>
      <c r="S13" s="45"/>
      <c r="T13" s="112"/>
      <c r="U13" s="45"/>
      <c r="V13" s="112"/>
    </row>
    <row r="14" spans="2:22" s="66" customFormat="1" x14ac:dyDescent="0.2">
      <c r="B14" s="140" t="s">
        <v>75</v>
      </c>
      <c r="C14" s="21">
        <v>247</v>
      </c>
      <c r="D14" s="67"/>
      <c r="E14" s="143">
        <v>14157088.439999999</v>
      </c>
      <c r="F14" s="144"/>
      <c r="G14" s="12"/>
      <c r="H14" s="21">
        <v>276</v>
      </c>
      <c r="I14" s="42">
        <f>H14/C14</f>
        <v>1.1174089068825912</v>
      </c>
      <c r="J14" s="145">
        <v>38936927.559999995</v>
      </c>
      <c r="K14" s="50">
        <f>J14/E14</f>
        <v>2.7503485427120773</v>
      </c>
      <c r="L14" s="12"/>
      <c r="M14" s="14"/>
      <c r="N14" s="46"/>
      <c r="O14" s="146"/>
      <c r="P14" s="46"/>
      <c r="Q14" s="48"/>
      <c r="R14" s="14"/>
      <c r="S14" s="46"/>
      <c r="T14" s="146"/>
      <c r="U14" s="46"/>
      <c r="V14" s="112"/>
    </row>
    <row r="15" spans="2:22" s="147" customFormat="1" x14ac:dyDescent="0.2">
      <c r="C15" s="148"/>
      <c r="D15" s="149"/>
      <c r="E15" s="150"/>
      <c r="F15" s="149"/>
      <c r="G15" s="37"/>
      <c r="H15" s="148"/>
      <c r="I15" s="151"/>
      <c r="J15" s="150"/>
      <c r="K15" s="151"/>
      <c r="L15" s="37"/>
      <c r="M15" s="152"/>
      <c r="N15" s="46"/>
      <c r="O15" s="153"/>
      <c r="P15" s="46"/>
      <c r="Q15" s="48"/>
      <c r="R15" s="152"/>
      <c r="S15" s="46"/>
      <c r="T15" s="153"/>
      <c r="U15" s="46"/>
      <c r="V15" s="112"/>
    </row>
    <row r="16" spans="2:22" s="147" customFormat="1" ht="32" x14ac:dyDescent="0.2">
      <c r="B16" s="10" t="s">
        <v>43</v>
      </c>
      <c r="C16" s="41">
        <v>11</v>
      </c>
      <c r="D16" s="42">
        <f>C16/C14</f>
        <v>4.4534412955465584E-2</v>
      </c>
      <c r="E16" s="154">
        <v>1853523.94</v>
      </c>
      <c r="F16" s="42">
        <f>E16/E14</f>
        <v>0.13092550405795161</v>
      </c>
      <c r="G16" s="37"/>
      <c r="H16" s="41">
        <v>13</v>
      </c>
      <c r="I16" s="42">
        <f>H16/H14</f>
        <v>4.710144927536232E-2</v>
      </c>
      <c r="J16" s="154">
        <v>3154550</v>
      </c>
      <c r="K16" s="42">
        <f>J16/J14</f>
        <v>8.1016921408063977E-2</v>
      </c>
      <c r="L16" s="37"/>
      <c r="M16" s="45"/>
      <c r="N16" s="46"/>
      <c r="O16" s="155"/>
      <c r="P16" s="46"/>
      <c r="Q16" s="13"/>
      <c r="R16" s="45"/>
      <c r="S16" s="46"/>
      <c r="T16" s="155"/>
      <c r="U16" s="46"/>
      <c r="V16" s="112"/>
    </row>
    <row r="17" spans="2:21" x14ac:dyDescent="0.2">
      <c r="B17" s="140" t="s">
        <v>59</v>
      </c>
      <c r="C17" s="41">
        <v>92</v>
      </c>
      <c r="D17" s="42">
        <f>C17/C14</f>
        <v>0.37246963562753038</v>
      </c>
      <c r="E17" s="154">
        <v>1178515.1200000001</v>
      </c>
      <c r="F17" s="42">
        <f>E17/E14</f>
        <v>8.3245585771024547E-2</v>
      </c>
      <c r="G17" s="4"/>
      <c r="H17" s="49">
        <v>64</v>
      </c>
      <c r="I17" s="50">
        <f>H17/H14</f>
        <v>0.2318840579710145</v>
      </c>
      <c r="J17" s="156">
        <v>8131351</v>
      </c>
      <c r="K17" s="50">
        <f>J17/J14</f>
        <v>0.20883391447540298</v>
      </c>
      <c r="M17" s="45"/>
      <c r="N17" s="46"/>
      <c r="O17" s="155"/>
      <c r="P17" s="46"/>
      <c r="Q17" s="48"/>
      <c r="R17" s="45"/>
      <c r="S17" s="46"/>
      <c r="T17" s="155"/>
      <c r="U17" s="46"/>
    </row>
    <row r="18" spans="2:21" x14ac:dyDescent="0.2">
      <c r="B18" s="140" t="s">
        <v>68</v>
      </c>
      <c r="C18" s="41"/>
      <c r="D18" s="42"/>
      <c r="E18" s="154"/>
      <c r="F18" s="42"/>
      <c r="G18" s="4"/>
      <c r="H18" s="41">
        <v>127</v>
      </c>
      <c r="I18" s="42">
        <f>H18/H14</f>
        <v>0.46014492753623187</v>
      </c>
      <c r="J18" s="154">
        <v>20301096.699999999</v>
      </c>
      <c r="K18" s="42">
        <f>J18/J14</f>
        <v>0.5213841453904382</v>
      </c>
      <c r="M18" s="45"/>
      <c r="N18" s="46"/>
      <c r="O18" s="155"/>
      <c r="P18" s="46"/>
      <c r="Q18" s="48"/>
      <c r="R18" s="45"/>
      <c r="S18" s="46"/>
      <c r="T18" s="155"/>
      <c r="U18" s="46"/>
    </row>
    <row r="19" spans="2:21" x14ac:dyDescent="0.2">
      <c r="B19" s="140" t="s">
        <v>76</v>
      </c>
      <c r="C19" s="41"/>
      <c r="D19" s="42"/>
      <c r="E19" s="154"/>
      <c r="F19" s="42"/>
      <c r="G19" s="39"/>
      <c r="H19" s="41">
        <v>106</v>
      </c>
      <c r="I19" s="42">
        <f>H19/H14</f>
        <v>0.38405797101449274</v>
      </c>
      <c r="J19" s="154">
        <v>13689315.860000001</v>
      </c>
      <c r="K19" s="42">
        <f>J19/J14</f>
        <v>0.3515766835712808</v>
      </c>
      <c r="M19" s="45"/>
      <c r="N19" s="46"/>
      <c r="O19" s="155"/>
      <c r="P19" s="46"/>
      <c r="Q19" s="48"/>
      <c r="R19" s="45"/>
      <c r="S19" s="46"/>
      <c r="T19" s="155"/>
      <c r="U19" s="46"/>
    </row>
    <row r="20" spans="2:21" x14ac:dyDescent="0.2">
      <c r="B20" s="140" t="s">
        <v>67</v>
      </c>
      <c r="C20" s="41">
        <v>38</v>
      </c>
      <c r="D20" s="42">
        <f>C20/C14</f>
        <v>0.15384615384615385</v>
      </c>
      <c r="E20" s="154">
        <v>2030370</v>
      </c>
      <c r="F20" s="42">
        <f>E20/E14</f>
        <v>0.14341720111483602</v>
      </c>
      <c r="G20" s="39"/>
      <c r="H20" s="41">
        <v>40</v>
      </c>
      <c r="I20" s="42">
        <f>H20/H14</f>
        <v>0.14492753623188406</v>
      </c>
      <c r="J20" s="154">
        <v>1878530</v>
      </c>
      <c r="K20" s="42">
        <f>J20/J14</f>
        <v>4.8245460484915577E-2</v>
      </c>
      <c r="M20" s="45"/>
      <c r="N20" s="46"/>
      <c r="O20" s="155"/>
      <c r="P20" s="46"/>
      <c r="Q20" s="48"/>
      <c r="R20" s="45"/>
      <c r="S20" s="46"/>
      <c r="T20" s="155"/>
      <c r="U20" s="46"/>
    </row>
    <row r="21" spans="2:21" x14ac:dyDescent="0.2">
      <c r="B21" s="147"/>
      <c r="C21" s="157"/>
      <c r="D21" s="151"/>
      <c r="E21" s="158"/>
      <c r="F21" s="151"/>
      <c r="G21" s="39"/>
      <c r="H21" s="41">
        <v>0</v>
      </c>
      <c r="I21" s="42"/>
      <c r="J21" s="154"/>
      <c r="K21" s="42"/>
      <c r="M21" s="45"/>
      <c r="N21" s="46"/>
      <c r="O21" s="155"/>
      <c r="P21" s="46"/>
      <c r="Q21" s="48"/>
      <c r="R21" s="45"/>
      <c r="S21" s="46"/>
      <c r="T21" s="155"/>
      <c r="U21" s="46"/>
    </row>
    <row r="22" spans="2:21" x14ac:dyDescent="0.2">
      <c r="B22" s="147"/>
      <c r="C22" s="157"/>
      <c r="D22" s="151"/>
      <c r="E22" s="158"/>
      <c r="F22" s="151"/>
      <c r="G22" s="39"/>
      <c r="H22" s="159">
        <v>106</v>
      </c>
      <c r="I22" s="160">
        <f>H22/H14</f>
        <v>0.38405797101449274</v>
      </c>
      <c r="J22" s="161">
        <v>15672066.860000001</v>
      </c>
      <c r="K22" s="160">
        <f>J22/J14</f>
        <v>0.40249880620010592</v>
      </c>
      <c r="L22" s="162"/>
      <c r="M22" s="163"/>
      <c r="N22" s="164"/>
      <c r="O22" s="165"/>
      <c r="P22" s="164"/>
      <c r="Q22" s="48"/>
      <c r="R22" s="163"/>
      <c r="S22" s="164"/>
      <c r="T22" s="165"/>
      <c r="U22" s="164"/>
    </row>
    <row r="23" spans="2:21" x14ac:dyDescent="0.2">
      <c r="B23" s="12"/>
      <c r="C23" s="84"/>
      <c r="D23" s="87"/>
      <c r="E23" s="166"/>
      <c r="F23" s="87"/>
      <c r="G23" s="39"/>
      <c r="H23" s="41">
        <v>21</v>
      </c>
      <c r="I23" s="42">
        <f>H23/H14</f>
        <v>7.6086956521739135E-2</v>
      </c>
      <c r="J23" s="154">
        <v>11889560</v>
      </c>
      <c r="K23" s="42">
        <f>J23/J14</f>
        <v>0.30535434470731521</v>
      </c>
      <c r="M23" s="45"/>
      <c r="N23" s="46"/>
      <c r="O23" s="155"/>
      <c r="P23" s="46"/>
      <c r="Q23" s="13"/>
      <c r="R23" s="45"/>
      <c r="S23" s="46"/>
      <c r="T23" s="155"/>
      <c r="U23" s="46"/>
    </row>
    <row r="24" spans="2:21" x14ac:dyDescent="0.2">
      <c r="B24" s="12"/>
      <c r="C24" s="84"/>
      <c r="D24" s="87"/>
      <c r="E24" s="166"/>
      <c r="F24" s="87"/>
      <c r="G24" s="39"/>
      <c r="H24" s="41">
        <v>8</v>
      </c>
      <c r="I24" s="42">
        <f>H24/H14</f>
        <v>2.8985507246376812E-2</v>
      </c>
      <c r="J24" s="154">
        <v>724068</v>
      </c>
      <c r="K24" s="42">
        <f>J24/J14</f>
        <v>1.8595920258069793E-2</v>
      </c>
      <c r="M24" s="45"/>
      <c r="N24" s="46"/>
      <c r="O24" s="155"/>
      <c r="P24" s="46"/>
      <c r="Q24" s="13"/>
      <c r="R24" s="45"/>
      <c r="S24" s="46"/>
      <c r="T24" s="155"/>
      <c r="U24" s="46"/>
    </row>
    <row r="25" spans="2:21" x14ac:dyDescent="0.2">
      <c r="B25" s="167" t="s">
        <v>156</v>
      </c>
      <c r="C25" s="167"/>
      <c r="D25" s="167"/>
      <c r="E25" s="167"/>
      <c r="F25" s="87"/>
      <c r="G25" s="39"/>
      <c r="H25" s="157"/>
      <c r="I25" s="151"/>
      <c r="J25" s="158"/>
      <c r="K25" s="151"/>
      <c r="M25" s="45"/>
      <c r="N25" s="46"/>
      <c r="O25" s="155"/>
      <c r="P25" s="46"/>
      <c r="Q25" s="48"/>
      <c r="R25" s="45"/>
      <c r="S25" s="46"/>
      <c r="T25" s="155"/>
      <c r="U25" s="46"/>
    </row>
    <row r="26" spans="2:21" ht="64" x14ac:dyDescent="0.2">
      <c r="B26" s="140" t="s">
        <v>70</v>
      </c>
      <c r="C26" s="41">
        <v>214</v>
      </c>
      <c r="D26" s="42">
        <f>C26/C14</f>
        <v>0.8663967611336032</v>
      </c>
      <c r="E26" s="43">
        <v>3862227.26</v>
      </c>
      <c r="F26" s="42">
        <f>E26/E14</f>
        <v>0.27281225771589512</v>
      </c>
      <c r="G26" s="39" t="s">
        <v>20</v>
      </c>
      <c r="H26" s="41">
        <v>206</v>
      </c>
      <c r="I26" s="42">
        <f>H26/H14</f>
        <v>0.74637681159420288</v>
      </c>
      <c r="J26" s="154">
        <v>4683414.08</v>
      </c>
      <c r="K26" s="42">
        <f>J26/J14</f>
        <v>0.12028206572753017</v>
      </c>
      <c r="M26" s="45"/>
      <c r="N26" s="46"/>
      <c r="O26" s="155"/>
      <c r="P26" s="46"/>
      <c r="Q26" s="48"/>
      <c r="R26" s="45"/>
      <c r="S26" s="46"/>
      <c r="T26" s="155"/>
      <c r="U26" s="46"/>
    </row>
    <row r="27" spans="2:21" ht="64" x14ac:dyDescent="0.2">
      <c r="B27" s="140" t="s">
        <v>69</v>
      </c>
      <c r="C27" s="19">
        <v>27</v>
      </c>
      <c r="D27" s="42">
        <f>C27/C14</f>
        <v>0.10931174089068826</v>
      </c>
      <c r="E27" s="33">
        <v>5740275.1799999997</v>
      </c>
      <c r="F27" s="42">
        <f>E27/E14</f>
        <v>0.40547003745354859</v>
      </c>
      <c r="G27" s="39" t="s">
        <v>21</v>
      </c>
      <c r="H27" s="41">
        <v>54</v>
      </c>
      <c r="I27" s="42">
        <f>H27/H14</f>
        <v>0.19565217391304349</v>
      </c>
      <c r="J27" s="154">
        <v>11550099.52</v>
      </c>
      <c r="K27" s="67">
        <f>J27/J14</f>
        <v>0.29663613037268627</v>
      </c>
      <c r="L27" s="4" t="s">
        <v>18</v>
      </c>
      <c r="M27" s="45"/>
      <c r="N27" s="46"/>
      <c r="O27" s="155"/>
      <c r="P27" s="68"/>
      <c r="Q27" s="48"/>
      <c r="R27" s="45"/>
      <c r="S27" s="46"/>
      <c r="T27" s="155"/>
      <c r="U27" s="68"/>
    </row>
    <row r="28" spans="2:21" ht="48" x14ac:dyDescent="0.2">
      <c r="B28" s="140" t="s">
        <v>71</v>
      </c>
      <c r="C28" s="41">
        <v>6</v>
      </c>
      <c r="D28" s="42">
        <f>C28/C14</f>
        <v>2.4291497975708502E-2</v>
      </c>
      <c r="E28" s="43">
        <v>4554586</v>
      </c>
      <c r="F28" s="42">
        <f>E28/E14</f>
        <v>0.32171770483055628</v>
      </c>
      <c r="G28" s="39" t="s">
        <v>22</v>
      </c>
      <c r="H28" s="41">
        <v>14</v>
      </c>
      <c r="I28" s="42">
        <f>H28/H14</f>
        <v>5.0724637681159424E-2</v>
      </c>
      <c r="J28" s="154">
        <v>14086004.379999999</v>
      </c>
      <c r="K28" s="67">
        <f>J28/J14</f>
        <v>0.36176466050882217</v>
      </c>
      <c r="L28" s="4" t="s">
        <v>19</v>
      </c>
      <c r="M28" s="45"/>
      <c r="N28" s="46"/>
      <c r="O28" s="155"/>
      <c r="P28" s="68"/>
      <c r="Q28" s="48"/>
      <c r="R28" s="45"/>
      <c r="S28" s="46"/>
      <c r="T28" s="155"/>
      <c r="U28" s="68"/>
    </row>
    <row r="29" spans="2:21" x14ac:dyDescent="0.2">
      <c r="B29" s="140" t="s">
        <v>36</v>
      </c>
      <c r="C29" s="41"/>
      <c r="D29" s="42"/>
      <c r="E29" s="43"/>
      <c r="F29" s="42"/>
      <c r="G29" s="39"/>
      <c r="H29" s="41">
        <v>2</v>
      </c>
      <c r="I29" s="42">
        <f>H29/H14</f>
        <v>7.246376811594203E-3</v>
      </c>
      <c r="J29" s="154">
        <v>8617409.5800000001</v>
      </c>
      <c r="K29" s="67">
        <f>J29/J14</f>
        <v>0.22131714339096151</v>
      </c>
      <c r="L29" s="4" t="s">
        <v>77</v>
      </c>
      <c r="M29" s="45"/>
      <c r="N29" s="46"/>
      <c r="O29" s="35"/>
      <c r="P29" s="68"/>
      <c r="Q29" s="48"/>
      <c r="R29" s="45"/>
      <c r="S29" s="46"/>
      <c r="T29" s="35"/>
      <c r="U29" s="68"/>
    </row>
    <row r="30" spans="2:21" x14ac:dyDescent="0.2">
      <c r="B30" s="147"/>
      <c r="C30" s="157"/>
      <c r="D30" s="151"/>
      <c r="E30" s="168"/>
      <c r="F30" s="151"/>
      <c r="G30" s="39"/>
      <c r="H30" s="157"/>
      <c r="I30" s="151"/>
      <c r="J30" s="158"/>
      <c r="K30" s="149"/>
      <c r="M30" s="45"/>
      <c r="N30" s="46"/>
      <c r="O30" s="155"/>
      <c r="P30" s="68"/>
      <c r="Q30" s="48"/>
      <c r="R30" s="45"/>
      <c r="S30" s="46"/>
      <c r="T30" s="155"/>
      <c r="U30" s="68"/>
    </row>
    <row r="31" spans="2:21" x14ac:dyDescent="0.2">
      <c r="B31" s="66" t="s">
        <v>149</v>
      </c>
      <c r="C31" s="84"/>
      <c r="D31" s="87"/>
      <c r="E31" s="169"/>
      <c r="F31" s="87"/>
      <c r="G31" s="39"/>
      <c r="H31" s="84"/>
      <c r="I31" s="87"/>
      <c r="J31" s="166"/>
      <c r="K31" s="87"/>
      <c r="M31" s="45"/>
      <c r="N31" s="46"/>
      <c r="O31" s="155"/>
      <c r="P31" s="46"/>
      <c r="R31" s="45"/>
      <c r="S31" s="46"/>
      <c r="T31" s="155"/>
      <c r="U31" s="46"/>
    </row>
    <row r="32" spans="2:21" x14ac:dyDescent="0.2">
      <c r="B32" s="170" t="s">
        <v>126</v>
      </c>
      <c r="C32" s="41">
        <v>104</v>
      </c>
      <c r="D32" s="42">
        <f>C32/C14</f>
        <v>0.42105263157894735</v>
      </c>
      <c r="E32" s="43">
        <v>11569197.18</v>
      </c>
      <c r="F32" s="67">
        <f>E32/E14</f>
        <v>0.81720173106441374</v>
      </c>
      <c r="G32" s="39"/>
      <c r="H32" s="41">
        <v>143</v>
      </c>
      <c r="I32" s="67">
        <f>H32/H14</f>
        <v>0.51811594202898548</v>
      </c>
      <c r="J32" s="154">
        <v>34060047.439999998</v>
      </c>
      <c r="K32" s="67">
        <f>J32/J14</f>
        <v>0.87474923098426416</v>
      </c>
      <c r="M32" s="45"/>
      <c r="N32" s="68"/>
      <c r="O32" s="155"/>
      <c r="P32" s="68"/>
      <c r="Q32" s="48"/>
      <c r="R32" s="45"/>
      <c r="S32" s="68"/>
      <c r="T32" s="155"/>
      <c r="U32" s="68"/>
    </row>
    <row r="33" spans="1:22" x14ac:dyDescent="0.2">
      <c r="B33" s="170" t="s">
        <v>127</v>
      </c>
      <c r="C33" s="19">
        <v>137</v>
      </c>
      <c r="D33" s="42">
        <f>C33/C14</f>
        <v>0.55465587044534415</v>
      </c>
      <c r="E33" s="33">
        <v>909614.4</v>
      </c>
      <c r="F33" s="42">
        <f>E33/E14</f>
        <v>6.4251516394426084E-2</v>
      </c>
      <c r="G33" s="39"/>
      <c r="H33" s="41">
        <v>120</v>
      </c>
      <c r="I33" s="67">
        <f>H33/H14</f>
        <v>0.43478260869565216</v>
      </c>
      <c r="J33" s="154">
        <v>1123560.02</v>
      </c>
      <c r="K33" s="42">
        <f>J33/J14</f>
        <v>2.8855898254135391E-2</v>
      </c>
      <c r="M33" s="45"/>
      <c r="N33" s="68"/>
      <c r="O33" s="155"/>
      <c r="P33" s="46"/>
      <c r="Q33" s="48"/>
      <c r="R33" s="45"/>
      <c r="S33" s="68"/>
      <c r="T33" s="155"/>
      <c r="U33" s="46"/>
    </row>
    <row r="34" spans="1:22" x14ac:dyDescent="0.2">
      <c r="B34" s="170" t="s">
        <v>128</v>
      </c>
      <c r="C34" s="19">
        <v>4</v>
      </c>
      <c r="D34" s="42">
        <f>C34/C14</f>
        <v>1.6194331983805668E-2</v>
      </c>
      <c r="E34" s="33">
        <v>1038730.7</v>
      </c>
      <c r="F34" s="42">
        <f>E34/E14</f>
        <v>7.3371774457884217E-2</v>
      </c>
      <c r="G34" s="39"/>
      <c r="H34" s="41">
        <v>7</v>
      </c>
      <c r="I34" s="42">
        <f>H34/H14</f>
        <v>2.5362318840579712E-2</v>
      </c>
      <c r="J34" s="154">
        <v>2697068.7</v>
      </c>
      <c r="K34" s="42">
        <f>J34/J14</f>
        <v>6.926763021668679E-2</v>
      </c>
      <c r="M34" s="45"/>
      <c r="N34" s="46"/>
      <c r="O34" s="155"/>
      <c r="P34" s="46"/>
      <c r="Q34" s="48"/>
      <c r="R34" s="45"/>
      <c r="S34" s="46"/>
      <c r="T34" s="155"/>
      <c r="U34" s="46"/>
    </row>
    <row r="35" spans="1:22" x14ac:dyDescent="0.2">
      <c r="B35" s="170" t="s">
        <v>129</v>
      </c>
      <c r="C35" s="41">
        <v>2</v>
      </c>
      <c r="D35" s="42">
        <f>C35/C14</f>
        <v>8.0971659919028341E-3</v>
      </c>
      <c r="E35" s="43">
        <v>639546.16</v>
      </c>
      <c r="F35" s="42">
        <f>E35/E14</f>
        <v>4.5174978083276002E-2</v>
      </c>
      <c r="G35" s="4"/>
      <c r="H35" s="41">
        <v>3</v>
      </c>
      <c r="I35" s="42">
        <f>H35/H14</f>
        <v>1.0869565217391304E-2</v>
      </c>
      <c r="J35" s="154">
        <v>543498.96</v>
      </c>
      <c r="K35" s="42">
        <f>J35/J14</f>
        <v>1.3958444953379882E-2</v>
      </c>
      <c r="M35" s="45"/>
      <c r="N35" s="46"/>
      <c r="O35" s="155"/>
      <c r="P35" s="46"/>
      <c r="Q35" s="48"/>
      <c r="R35" s="45"/>
      <c r="S35" s="46"/>
      <c r="T35" s="155"/>
      <c r="U35" s="46"/>
    </row>
    <row r="36" spans="1:22" x14ac:dyDescent="0.2">
      <c r="B36" s="170" t="s">
        <v>130</v>
      </c>
      <c r="C36" s="41"/>
      <c r="D36" s="42"/>
      <c r="E36" s="43"/>
      <c r="F36" s="42"/>
      <c r="G36" s="4"/>
      <c r="H36" s="41">
        <v>3</v>
      </c>
      <c r="I36" s="42">
        <f>H36/H14</f>
        <v>1.0869565217391304E-2</v>
      </c>
      <c r="J36" s="154">
        <v>512752</v>
      </c>
      <c r="K36" s="42">
        <f>J36/J14</f>
        <v>1.3168784291207184E-2</v>
      </c>
      <c r="M36" s="45"/>
      <c r="N36" s="46"/>
      <c r="O36" s="155"/>
      <c r="P36" s="46"/>
      <c r="Q36" s="48"/>
      <c r="R36" s="45"/>
      <c r="S36" s="46"/>
      <c r="T36" s="155"/>
      <c r="U36" s="46"/>
    </row>
    <row r="37" spans="1:22" x14ac:dyDescent="0.2">
      <c r="A37" s="171"/>
      <c r="B37" s="66"/>
      <c r="D37" s="85"/>
      <c r="E37" s="169"/>
      <c r="F37" s="85"/>
      <c r="G37" s="4"/>
      <c r="I37" s="85"/>
      <c r="J37" s="166"/>
      <c r="K37" s="85"/>
      <c r="N37" s="172"/>
      <c r="O37" s="155"/>
      <c r="P37" s="172"/>
      <c r="S37" s="172"/>
      <c r="T37" s="155"/>
      <c r="U37" s="172"/>
    </row>
    <row r="38" spans="1:22" x14ac:dyDescent="0.2">
      <c r="A38" s="171"/>
      <c r="B38" s="66" t="s">
        <v>150</v>
      </c>
      <c r="D38" s="85"/>
      <c r="E38" s="169"/>
      <c r="F38" s="85"/>
      <c r="G38" s="4"/>
      <c r="I38" s="85"/>
      <c r="J38" s="166"/>
      <c r="K38" s="85"/>
      <c r="N38" s="172"/>
      <c r="O38" s="155"/>
      <c r="P38" s="172"/>
      <c r="S38" s="172"/>
      <c r="T38" s="155"/>
      <c r="U38" s="172"/>
    </row>
    <row r="39" spans="1:22" ht="48" x14ac:dyDescent="0.2">
      <c r="A39" s="171"/>
      <c r="B39" s="173" t="s">
        <v>120</v>
      </c>
      <c r="C39" s="41">
        <v>16</v>
      </c>
      <c r="D39" s="42">
        <f>C39/C14</f>
        <v>6.4777327935222673E-2</v>
      </c>
      <c r="E39" s="43">
        <v>1350875.54</v>
      </c>
      <c r="F39" s="42">
        <f>E39/E14</f>
        <v>9.5420435192252004E-2</v>
      </c>
      <c r="G39" s="5"/>
      <c r="H39" s="41">
        <v>22</v>
      </c>
      <c r="I39" s="42">
        <f>H39/H14</f>
        <v>7.9710144927536225E-2</v>
      </c>
      <c r="J39" s="154">
        <v>2849172</v>
      </c>
      <c r="K39" s="67">
        <f>J39/J14</f>
        <v>7.3174032429999994E-2</v>
      </c>
      <c r="M39" s="45"/>
      <c r="N39" s="46"/>
      <c r="O39" s="155"/>
      <c r="P39" s="68"/>
      <c r="Q39" s="13"/>
      <c r="R39" s="45"/>
      <c r="S39" s="46"/>
      <c r="T39" s="155"/>
      <c r="U39" s="68"/>
    </row>
    <row r="40" spans="1:22" ht="48" x14ac:dyDescent="0.2">
      <c r="A40" s="171"/>
      <c r="B40" s="173" t="s">
        <v>121</v>
      </c>
      <c r="C40" s="41">
        <v>81</v>
      </c>
      <c r="D40" s="42">
        <f>C40/C14</f>
        <v>0.32793522267206476</v>
      </c>
      <c r="E40" s="43">
        <v>8520635</v>
      </c>
      <c r="F40" s="67">
        <f>E40/E14</f>
        <v>0.60186351424671891</v>
      </c>
      <c r="G40" s="5"/>
      <c r="H40" s="41">
        <v>105</v>
      </c>
      <c r="I40" s="42">
        <f>H40/H14</f>
        <v>0.38043478260869568</v>
      </c>
      <c r="J40" s="154">
        <v>31115808</v>
      </c>
      <c r="K40" s="67">
        <f>J40/J14</f>
        <v>0.79913362326937554</v>
      </c>
      <c r="M40" s="45"/>
      <c r="N40" s="46"/>
      <c r="O40" s="155"/>
      <c r="P40" s="68"/>
      <c r="Q40" s="13"/>
      <c r="R40" s="45"/>
      <c r="S40" s="46"/>
      <c r="T40" s="155"/>
      <c r="U40" s="68"/>
    </row>
    <row r="41" spans="1:22" ht="48" x14ac:dyDescent="0.2">
      <c r="A41" s="171"/>
      <c r="B41" s="173" t="s">
        <v>122</v>
      </c>
      <c r="C41" s="41">
        <v>2</v>
      </c>
      <c r="D41" s="42">
        <f>C41/C14</f>
        <v>8.0971659919028341E-3</v>
      </c>
      <c r="E41" s="43">
        <v>569650</v>
      </c>
      <c r="F41" s="42">
        <f>E41/E14</f>
        <v>4.0237793414533478E-2</v>
      </c>
      <c r="G41" s="5"/>
      <c r="H41" s="41">
        <v>4</v>
      </c>
      <c r="I41" s="42">
        <f>H41/H14</f>
        <v>1.4492753623188406E-2</v>
      </c>
      <c r="J41" s="154">
        <v>725590</v>
      </c>
      <c r="K41" s="42">
        <f>J41/J14</f>
        <v>1.8635009115238986E-2</v>
      </c>
      <c r="M41" s="45"/>
      <c r="N41" s="46"/>
      <c r="O41" s="155"/>
      <c r="P41" s="46"/>
      <c r="Q41" s="13"/>
      <c r="R41" s="45"/>
      <c r="S41" s="46"/>
      <c r="T41" s="155"/>
      <c r="U41" s="46"/>
    </row>
    <row r="42" spans="1:22" ht="48" x14ac:dyDescent="0.2">
      <c r="A42" s="171"/>
      <c r="B42" s="173" t="s">
        <v>123</v>
      </c>
      <c r="C42" s="41">
        <v>3</v>
      </c>
      <c r="D42" s="42">
        <f>C42/C14</f>
        <v>1.2145748987854251E-2</v>
      </c>
      <c r="E42" s="43">
        <v>134330</v>
      </c>
      <c r="F42" s="42">
        <f>E42/E14</f>
        <v>9.4885329401813087E-3</v>
      </c>
      <c r="G42" s="5"/>
      <c r="H42" s="41">
        <v>2</v>
      </c>
      <c r="I42" s="42">
        <f>H42/H14</f>
        <v>7.246376811594203E-3</v>
      </c>
      <c r="J42" s="154">
        <v>297968</v>
      </c>
      <c r="K42" s="42">
        <f>J42/J14</f>
        <v>7.6525812043296221E-3</v>
      </c>
      <c r="M42" s="45"/>
      <c r="N42" s="46"/>
      <c r="O42" s="155"/>
      <c r="P42" s="46"/>
      <c r="Q42" s="13"/>
      <c r="R42" s="45"/>
      <c r="S42" s="46"/>
      <c r="T42" s="155"/>
      <c r="U42" s="46"/>
    </row>
    <row r="43" spans="1:22" ht="15.75" customHeight="1" x14ac:dyDescent="0.2">
      <c r="A43" s="171"/>
      <c r="B43" s="173" t="s">
        <v>124</v>
      </c>
      <c r="C43" s="41">
        <v>43</v>
      </c>
      <c r="D43" s="42">
        <f>C43/C14</f>
        <v>0.17408906882591094</v>
      </c>
      <c r="E43" s="43">
        <v>2293657</v>
      </c>
      <c r="F43" s="67">
        <f>E43/E14</f>
        <v>0.16201473980478998</v>
      </c>
      <c r="G43" s="5"/>
      <c r="H43" s="41">
        <v>48</v>
      </c>
      <c r="I43" s="42">
        <f>H43/H14</f>
        <v>0.17391304347826086</v>
      </c>
      <c r="J43" s="154">
        <v>2909371.8</v>
      </c>
      <c r="K43" s="42">
        <f>J43/J14</f>
        <v>7.4720117439076139E-2</v>
      </c>
      <c r="M43" s="45"/>
      <c r="N43" s="46"/>
      <c r="O43" s="155"/>
      <c r="P43" s="46"/>
      <c r="Q43" s="13"/>
      <c r="R43" s="45"/>
      <c r="S43" s="46"/>
      <c r="T43" s="155"/>
      <c r="U43" s="46"/>
    </row>
    <row r="44" spans="1:22" ht="48" x14ac:dyDescent="0.2">
      <c r="A44" s="171"/>
      <c r="B44" s="173" t="s">
        <v>125</v>
      </c>
      <c r="C44" s="41">
        <v>112</v>
      </c>
      <c r="D44" s="42">
        <f>C44/C14</f>
        <v>0.45344129554655871</v>
      </c>
      <c r="E44" s="174">
        <v>1370435.98</v>
      </c>
      <c r="F44" s="42">
        <f>E44/E14</f>
        <v>9.680210629524047E-2</v>
      </c>
      <c r="G44" s="5"/>
      <c r="H44" s="41">
        <v>102</v>
      </c>
      <c r="I44" s="42">
        <f>H44/H14</f>
        <v>0.36956521739130432</v>
      </c>
      <c r="J44" s="154">
        <v>1015782</v>
      </c>
      <c r="K44" s="42">
        <f>J44/J14</f>
        <v>2.608788272867003E-2</v>
      </c>
      <c r="M44" s="45"/>
      <c r="N44" s="46"/>
      <c r="O44" s="155"/>
      <c r="P44" s="46"/>
      <c r="Q44" s="13"/>
      <c r="R44" s="45"/>
      <c r="S44" s="46"/>
      <c r="T44" s="155"/>
      <c r="U44" s="46"/>
    </row>
    <row r="45" spans="1:22" x14ac:dyDescent="0.2">
      <c r="A45" s="171"/>
      <c r="B45" s="4"/>
      <c r="D45" s="85"/>
      <c r="E45" s="169"/>
      <c r="F45" s="87"/>
      <c r="G45" s="5"/>
      <c r="H45" s="84"/>
      <c r="I45" s="87"/>
      <c r="J45" s="166"/>
      <c r="K45" s="87"/>
      <c r="M45" s="45"/>
      <c r="N45" s="46"/>
      <c r="O45" s="155"/>
      <c r="P45" s="46"/>
      <c r="R45" s="45"/>
      <c r="S45" s="46"/>
      <c r="T45" s="155"/>
      <c r="U45" s="46"/>
    </row>
    <row r="46" spans="1:22" s="66" customFormat="1" x14ac:dyDescent="0.2">
      <c r="A46" s="147"/>
      <c r="B46" s="118" t="s">
        <v>152</v>
      </c>
      <c r="C46" s="118"/>
      <c r="D46" s="105"/>
      <c r="E46" s="106"/>
      <c r="F46" s="107"/>
      <c r="G46" s="117"/>
      <c r="H46" s="117"/>
      <c r="I46" s="107"/>
      <c r="J46" s="175"/>
      <c r="K46" s="107"/>
      <c r="L46" s="12"/>
      <c r="M46" s="152"/>
      <c r="N46" s="68"/>
      <c r="O46" s="153"/>
      <c r="P46" s="68"/>
      <c r="Q46" s="112"/>
      <c r="R46" s="152"/>
      <c r="S46" s="68"/>
      <c r="T46" s="153"/>
      <c r="U46" s="68"/>
      <c r="V46" s="112"/>
    </row>
    <row r="47" spans="1:22" x14ac:dyDescent="0.2">
      <c r="A47" s="13"/>
      <c r="B47" s="98" t="s">
        <v>95</v>
      </c>
      <c r="C47" s="41">
        <v>47</v>
      </c>
      <c r="D47" s="42">
        <f>C47/C14</f>
        <v>0.19028340080971659</v>
      </c>
      <c r="E47" s="154">
        <v>2708257</v>
      </c>
      <c r="F47" s="67">
        <f>E47/E14</f>
        <v>0.19130042250410637</v>
      </c>
      <c r="G47" s="84"/>
      <c r="H47" s="41">
        <v>52</v>
      </c>
      <c r="I47" s="42">
        <f>H47/H14</f>
        <v>0.18840579710144928</v>
      </c>
      <c r="J47" s="154">
        <v>4355611</v>
      </c>
      <c r="K47" s="67">
        <f>J47/J14</f>
        <v>0.11186324327434942</v>
      </c>
      <c r="M47" s="45"/>
      <c r="N47" s="46"/>
      <c r="O47" s="155"/>
      <c r="P47" s="68"/>
      <c r="Q47" s="13"/>
      <c r="R47" s="45"/>
      <c r="S47" s="46"/>
      <c r="T47" s="155"/>
      <c r="U47" s="68"/>
    </row>
    <row r="48" spans="1:22" x14ac:dyDescent="0.2">
      <c r="A48" s="13"/>
      <c r="B48" s="98" t="s">
        <v>96</v>
      </c>
      <c r="C48" s="41">
        <v>2</v>
      </c>
      <c r="D48" s="42">
        <f>C48/C14</f>
        <v>8.0971659919028341E-3</v>
      </c>
      <c r="E48" s="154">
        <v>795228</v>
      </c>
      <c r="F48" s="42">
        <f>E48/E14</f>
        <v>5.6171719444312519E-2</v>
      </c>
      <c r="G48" s="84"/>
      <c r="H48" s="41">
        <v>2</v>
      </c>
      <c r="I48" s="42">
        <f>H48/H14</f>
        <v>7.246376811594203E-3</v>
      </c>
      <c r="J48" s="154">
        <v>1071336</v>
      </c>
      <c r="K48" s="42">
        <f>J48/J14</f>
        <v>2.7514651697906081E-2</v>
      </c>
      <c r="M48" s="45"/>
      <c r="N48" s="46"/>
      <c r="O48" s="155"/>
      <c r="P48" s="46"/>
      <c r="Q48" s="13"/>
      <c r="R48" s="45"/>
      <c r="S48" s="46"/>
      <c r="T48" s="155"/>
      <c r="U48" s="46"/>
    </row>
    <row r="49" spans="1:21" x14ac:dyDescent="0.2">
      <c r="A49" s="13"/>
      <c r="B49" s="98" t="s">
        <v>97</v>
      </c>
      <c r="C49" s="41">
        <v>2</v>
      </c>
      <c r="D49" s="42">
        <f>C49/C14</f>
        <v>8.0971659919028341E-3</v>
      </c>
      <c r="E49" s="154">
        <v>79200</v>
      </c>
      <c r="F49" s="42">
        <f>E49/E14</f>
        <v>5.5943706458896712E-3</v>
      </c>
      <c r="G49" s="84"/>
      <c r="H49" s="41">
        <v>10</v>
      </c>
      <c r="I49" s="42">
        <f>H49/H14</f>
        <v>3.6231884057971016E-2</v>
      </c>
      <c r="J49" s="154">
        <v>6158263.5</v>
      </c>
      <c r="K49" s="67">
        <f>J49/J14</f>
        <v>0.15815997527052955</v>
      </c>
      <c r="M49" s="45"/>
      <c r="N49" s="46"/>
      <c r="O49" s="155"/>
      <c r="P49" s="68"/>
      <c r="Q49" s="13"/>
      <c r="R49" s="45"/>
      <c r="S49" s="46"/>
      <c r="T49" s="155"/>
      <c r="U49" s="68"/>
    </row>
    <row r="50" spans="1:21" x14ac:dyDescent="0.2">
      <c r="A50" s="13"/>
      <c r="B50" s="98" t="s">
        <v>98</v>
      </c>
      <c r="C50" s="41">
        <v>2</v>
      </c>
      <c r="D50" s="42">
        <f>C50/C14</f>
        <v>8.0971659919028341E-3</v>
      </c>
      <c r="E50" s="154">
        <v>603614</v>
      </c>
      <c r="F50" s="42">
        <f>E50/E14</f>
        <v>4.2636874280909696E-2</v>
      </c>
      <c r="G50" s="84"/>
      <c r="H50" s="41">
        <v>2</v>
      </c>
      <c r="I50" s="42">
        <f>H50/H14</f>
        <v>7.246376811594203E-3</v>
      </c>
      <c r="J50" s="154">
        <v>514056</v>
      </c>
      <c r="K50" s="42">
        <f>J50/J14</f>
        <v>1.3202274350174743E-2</v>
      </c>
      <c r="M50" s="45"/>
      <c r="N50" s="46"/>
      <c r="O50" s="155"/>
      <c r="P50" s="46"/>
      <c r="Q50" s="13"/>
      <c r="R50" s="45"/>
      <c r="S50" s="46"/>
      <c r="T50" s="155"/>
      <c r="U50" s="46"/>
    </row>
    <row r="51" spans="1:21" x14ac:dyDescent="0.2">
      <c r="A51" s="13"/>
      <c r="B51" s="98" t="s">
        <v>99</v>
      </c>
      <c r="C51" s="19">
        <v>1</v>
      </c>
      <c r="D51" s="42">
        <f>C51/C14</f>
        <v>4.048582995951417E-3</v>
      </c>
      <c r="E51" s="43">
        <v>80820</v>
      </c>
      <c r="F51" s="42">
        <f>E51/E14</f>
        <v>5.7088009545555969E-3</v>
      </c>
      <c r="G51" s="117"/>
      <c r="H51" s="41">
        <v>2</v>
      </c>
      <c r="I51" s="42">
        <f>H51/H14</f>
        <v>7.246376811594203E-3</v>
      </c>
      <c r="J51" s="154">
        <v>324008</v>
      </c>
      <c r="K51" s="42">
        <f>J51/J14</f>
        <v>8.3213550812584972E-3</v>
      </c>
      <c r="M51" s="45"/>
      <c r="N51" s="46"/>
      <c r="O51" s="155"/>
      <c r="P51" s="46"/>
      <c r="Q51" s="13"/>
      <c r="R51" s="45"/>
      <c r="S51" s="46"/>
      <c r="T51" s="155"/>
      <c r="U51" s="46"/>
    </row>
    <row r="52" spans="1:21" x14ac:dyDescent="0.2">
      <c r="A52" s="13"/>
      <c r="B52" s="98" t="s">
        <v>100</v>
      </c>
      <c r="C52" s="41">
        <v>15</v>
      </c>
      <c r="D52" s="42">
        <f>C52/C14</f>
        <v>6.0728744939271252E-2</v>
      </c>
      <c r="E52" s="154">
        <v>385775</v>
      </c>
      <c r="F52" s="42">
        <f>E52/E14</f>
        <v>2.7249600200985959E-2</v>
      </c>
      <c r="H52" s="41">
        <v>14</v>
      </c>
      <c r="I52" s="42">
        <f>H52/H14</f>
        <v>5.0724637681159424E-2</v>
      </c>
      <c r="J52" s="154">
        <v>265890</v>
      </c>
      <c r="K52" s="42">
        <f>J52/J14</f>
        <v>6.8287360267518761E-3</v>
      </c>
      <c r="M52" s="45"/>
      <c r="N52" s="46"/>
      <c r="O52" s="155"/>
      <c r="P52" s="46"/>
      <c r="Q52" s="13"/>
      <c r="R52" s="45"/>
      <c r="S52" s="46"/>
      <c r="T52" s="155"/>
      <c r="U52" s="46"/>
    </row>
    <row r="53" spans="1:21" x14ac:dyDescent="0.2">
      <c r="A53" s="13"/>
      <c r="B53" s="98" t="s">
        <v>101</v>
      </c>
      <c r="C53" s="41">
        <v>5</v>
      </c>
      <c r="D53" s="42">
        <f>C53/C14</f>
        <v>2.0242914979757085E-2</v>
      </c>
      <c r="E53" s="154">
        <v>2158565</v>
      </c>
      <c r="F53" s="67">
        <f>E53/E14</f>
        <v>0.15247238223793988</v>
      </c>
      <c r="G53" s="84"/>
      <c r="H53" s="41">
        <v>5</v>
      </c>
      <c r="I53" s="42">
        <f>H53/H14</f>
        <v>1.8115942028985508E-2</v>
      </c>
      <c r="J53" s="154">
        <v>3713008.5</v>
      </c>
      <c r="K53" s="67">
        <f>J53/J14</f>
        <v>9.5359565653412859E-2</v>
      </c>
      <c r="M53" s="45"/>
      <c r="N53" s="46"/>
      <c r="O53" s="155"/>
      <c r="P53" s="68"/>
      <c r="Q53" s="13"/>
      <c r="R53" s="45"/>
      <c r="S53" s="46"/>
      <c r="T53" s="155"/>
      <c r="U53" s="68"/>
    </row>
    <row r="54" spans="1:21" x14ac:dyDescent="0.2">
      <c r="A54" s="13"/>
      <c r="B54" s="98" t="s">
        <v>102</v>
      </c>
      <c r="C54" s="41">
        <v>1</v>
      </c>
      <c r="D54" s="42">
        <f>C54/C14</f>
        <v>4.048582995951417E-3</v>
      </c>
      <c r="E54" s="154">
        <v>541045</v>
      </c>
      <c r="F54" s="42">
        <f>E54/E14</f>
        <v>3.8217250834663853E-2</v>
      </c>
      <c r="G54" s="84"/>
      <c r="H54" s="41">
        <v>2</v>
      </c>
      <c r="I54" s="42">
        <f>H54/H14</f>
        <v>7.246376811594203E-3</v>
      </c>
      <c r="J54" s="154">
        <v>7371661</v>
      </c>
      <c r="K54" s="67">
        <f>J54/J14</f>
        <v>0.18932313004513809</v>
      </c>
      <c r="M54" s="45"/>
      <c r="N54" s="46"/>
      <c r="O54" s="155"/>
      <c r="P54" s="68"/>
      <c r="Q54" s="13"/>
      <c r="R54" s="45"/>
      <c r="S54" s="46"/>
      <c r="T54" s="155"/>
      <c r="U54" s="68"/>
    </row>
    <row r="55" spans="1:21" x14ac:dyDescent="0.2">
      <c r="A55" s="171"/>
      <c r="B55" s="98" t="s">
        <v>103</v>
      </c>
      <c r="C55" s="19">
        <v>8</v>
      </c>
      <c r="D55" s="42">
        <f>C55/C14</f>
        <v>3.2388663967611336E-2</v>
      </c>
      <c r="E55" s="43">
        <v>833440</v>
      </c>
      <c r="F55" s="67">
        <f>E55/E14</f>
        <v>5.887086200896828E-2</v>
      </c>
      <c r="G55" s="117"/>
      <c r="H55" s="41">
        <v>8</v>
      </c>
      <c r="I55" s="42">
        <f>H55/H14</f>
        <v>2.8985507246376812E-2</v>
      </c>
      <c r="J55" s="154">
        <v>1566310</v>
      </c>
      <c r="K55" s="42">
        <f>J55/J14</f>
        <v>4.0226851427514129E-2</v>
      </c>
      <c r="M55" s="45"/>
      <c r="N55" s="46"/>
      <c r="O55" s="155"/>
      <c r="P55" s="46"/>
      <c r="Q55" s="13"/>
      <c r="R55" s="45"/>
      <c r="S55" s="46"/>
      <c r="T55" s="155"/>
      <c r="U55" s="46"/>
    </row>
    <row r="56" spans="1:21" x14ac:dyDescent="0.2">
      <c r="A56" s="171"/>
      <c r="B56" s="98" t="s">
        <v>104</v>
      </c>
      <c r="C56" s="19">
        <v>1</v>
      </c>
      <c r="D56" s="42">
        <f>C56/C14</f>
        <v>4.048582995951417E-3</v>
      </c>
      <c r="E56" s="43">
        <v>2100</v>
      </c>
      <c r="F56" s="42">
        <f>E56/E14</f>
        <v>1.483355853076807E-4</v>
      </c>
      <c r="G56" s="117"/>
      <c r="H56" s="41">
        <v>2</v>
      </c>
      <c r="I56" s="42">
        <f>H56/H14</f>
        <v>7.246376811594203E-3</v>
      </c>
      <c r="J56" s="154">
        <v>37900</v>
      </c>
      <c r="K56" s="42">
        <f>J56/J14</f>
        <v>9.7336904514609842E-4</v>
      </c>
      <c r="M56" s="45"/>
      <c r="N56" s="46"/>
      <c r="O56" s="155"/>
      <c r="P56" s="46"/>
      <c r="Q56" s="13"/>
      <c r="R56" s="45"/>
      <c r="S56" s="46"/>
      <c r="T56" s="155"/>
      <c r="U56" s="46"/>
    </row>
    <row r="57" spans="1:21" x14ac:dyDescent="0.2">
      <c r="A57" s="171"/>
      <c r="B57" s="98" t="s">
        <v>105</v>
      </c>
      <c r="C57" s="19">
        <v>6</v>
      </c>
      <c r="D57" s="42">
        <f>C57/C14</f>
        <v>2.4291497975708502E-2</v>
      </c>
      <c r="E57" s="43">
        <v>86306</v>
      </c>
      <c r="F57" s="42">
        <f>E57/E14</f>
        <v>6.0963100121736611E-3</v>
      </c>
      <c r="G57" s="117"/>
      <c r="H57" s="41">
        <v>8</v>
      </c>
      <c r="I57" s="42">
        <f>H57/H14</f>
        <v>2.8985507246376812E-2</v>
      </c>
      <c r="J57" s="154">
        <v>630567</v>
      </c>
      <c r="K57" s="42">
        <f>J57/J14</f>
        <v>1.6194575163341419E-2</v>
      </c>
      <c r="M57" s="45"/>
      <c r="N57" s="46"/>
      <c r="O57" s="155"/>
      <c r="P57" s="46"/>
      <c r="Q57" s="13"/>
      <c r="R57" s="45"/>
      <c r="S57" s="46"/>
      <c r="T57" s="155"/>
      <c r="U57" s="46"/>
    </row>
    <row r="58" spans="1:21" x14ac:dyDescent="0.2">
      <c r="A58" s="171"/>
      <c r="B58" s="98" t="s">
        <v>106</v>
      </c>
      <c r="C58" s="19">
        <v>4</v>
      </c>
      <c r="D58" s="42">
        <f>C58/C14</f>
        <v>1.6194331983805668E-2</v>
      </c>
      <c r="E58" s="43">
        <v>403886</v>
      </c>
      <c r="F58" s="42">
        <f>E58/E14</f>
        <v>2.8528888670275202E-2</v>
      </c>
      <c r="G58" s="117"/>
      <c r="H58" s="41">
        <v>11</v>
      </c>
      <c r="I58" s="42">
        <f>H58/H14</f>
        <v>3.9855072463768113E-2</v>
      </c>
      <c r="J58" s="154">
        <v>1474245</v>
      </c>
      <c r="K58" s="42">
        <f>J58/J14</f>
        <v>3.7862386489746963E-2</v>
      </c>
      <c r="M58" s="45"/>
      <c r="N58" s="46"/>
      <c r="O58" s="155"/>
      <c r="P58" s="46"/>
      <c r="Q58" s="13"/>
      <c r="R58" s="45"/>
      <c r="S58" s="46"/>
      <c r="T58" s="155"/>
      <c r="U58" s="46"/>
    </row>
    <row r="59" spans="1:21" x14ac:dyDescent="0.2">
      <c r="A59" s="171"/>
      <c r="B59" s="98" t="s">
        <v>107</v>
      </c>
      <c r="C59" s="19">
        <v>1</v>
      </c>
      <c r="D59" s="42">
        <f>C59/C14</f>
        <v>4.048582995951417E-3</v>
      </c>
      <c r="E59" s="43">
        <v>1750</v>
      </c>
      <c r="F59" s="42">
        <f>E59/E14</f>
        <v>1.2361298775640057E-4</v>
      </c>
      <c r="G59" s="117"/>
      <c r="H59" s="41">
        <v>3</v>
      </c>
      <c r="I59" s="42">
        <f>H59/H14</f>
        <v>1.0869565217391304E-2</v>
      </c>
      <c r="J59" s="154">
        <v>438556</v>
      </c>
      <c r="K59" s="42">
        <f>J59/J14</f>
        <v>1.1263241028049931E-2</v>
      </c>
      <c r="M59" s="45"/>
      <c r="N59" s="46"/>
      <c r="O59" s="155"/>
      <c r="P59" s="46"/>
      <c r="Q59" s="13"/>
      <c r="R59" s="45"/>
      <c r="S59" s="46"/>
      <c r="T59" s="155"/>
      <c r="U59" s="46"/>
    </row>
    <row r="60" spans="1:21" x14ac:dyDescent="0.2">
      <c r="A60" s="13"/>
      <c r="B60" s="98" t="s">
        <v>108</v>
      </c>
      <c r="C60" s="41">
        <v>10</v>
      </c>
      <c r="D60" s="42">
        <f>C60/C14</f>
        <v>4.048582995951417E-2</v>
      </c>
      <c r="E60" s="154">
        <v>812185</v>
      </c>
      <c r="F60" s="42">
        <f>E60/E14</f>
        <v>5.7369493977675538E-2</v>
      </c>
      <c r="G60" s="84"/>
      <c r="H60" s="41">
        <v>10</v>
      </c>
      <c r="I60" s="42">
        <f>H60/H14</f>
        <v>3.6231884057971016E-2</v>
      </c>
      <c r="J60" s="154">
        <v>2439885</v>
      </c>
      <c r="K60" s="42">
        <f>J60/J14</f>
        <v>6.266249426692054E-2</v>
      </c>
      <c r="M60" s="45"/>
      <c r="N60" s="46"/>
      <c r="O60" s="155"/>
      <c r="P60" s="46"/>
      <c r="Q60" s="13"/>
      <c r="R60" s="45"/>
      <c r="S60" s="46"/>
      <c r="T60" s="155"/>
      <c r="U60" s="46"/>
    </row>
    <row r="61" spans="1:21" x14ac:dyDescent="0.2">
      <c r="A61" s="171"/>
      <c r="B61" s="98" t="s">
        <v>109</v>
      </c>
      <c r="C61" s="19">
        <v>2</v>
      </c>
      <c r="D61" s="42">
        <f>C61/C14</f>
        <v>8.0971659919028341E-3</v>
      </c>
      <c r="E61" s="43">
        <v>657800</v>
      </c>
      <c r="F61" s="42">
        <f>E61/E14</f>
        <v>4.6464356197805881E-2</v>
      </c>
      <c r="G61" s="117"/>
      <c r="H61" s="176">
        <v>3</v>
      </c>
      <c r="I61" s="42">
        <f>H61/H14</f>
        <v>1.0869565217391304E-2</v>
      </c>
      <c r="J61" s="154">
        <v>1261150</v>
      </c>
      <c r="K61" s="42">
        <f>J61/J14</f>
        <v>3.2389561247651771E-2</v>
      </c>
      <c r="M61" s="152"/>
      <c r="N61" s="46"/>
      <c r="O61" s="155"/>
      <c r="P61" s="46"/>
      <c r="Q61" s="13"/>
      <c r="R61" s="152"/>
      <c r="S61" s="46"/>
      <c r="T61" s="155"/>
      <c r="U61" s="46"/>
    </row>
    <row r="62" spans="1:21" x14ac:dyDescent="0.2">
      <c r="A62" s="171"/>
      <c r="B62" s="98" t="s">
        <v>110</v>
      </c>
      <c r="C62" s="19">
        <v>1</v>
      </c>
      <c r="D62" s="42">
        <f>C62/C14</f>
        <v>4.048582995951417E-3</v>
      </c>
      <c r="E62" s="43">
        <v>8600</v>
      </c>
      <c r="F62" s="42">
        <f>E62/E14</f>
        <v>6.0746953983145419E-4</v>
      </c>
      <c r="G62" s="117"/>
      <c r="H62" s="176">
        <v>1</v>
      </c>
      <c r="I62" s="42">
        <f>H62/H14</f>
        <v>3.6231884057971015E-3</v>
      </c>
      <c r="J62" s="154">
        <v>7200</v>
      </c>
      <c r="K62" s="42">
        <f>J62/J14</f>
        <v>1.8491443601720075E-4</v>
      </c>
      <c r="M62" s="152"/>
      <c r="N62" s="46"/>
      <c r="O62" s="155"/>
      <c r="P62" s="46"/>
      <c r="Q62" s="13"/>
      <c r="R62" s="152"/>
      <c r="S62" s="46"/>
      <c r="T62" s="155"/>
      <c r="U62" s="46"/>
    </row>
    <row r="63" spans="1:21" x14ac:dyDescent="0.2">
      <c r="A63" s="13"/>
      <c r="B63" s="98" t="s">
        <v>111</v>
      </c>
      <c r="C63" s="41">
        <v>2</v>
      </c>
      <c r="D63" s="42">
        <f>C63/C14</f>
        <v>8.0971659919028341E-3</v>
      </c>
      <c r="E63" s="154">
        <v>706741.7</v>
      </c>
      <c r="F63" s="42">
        <f>E63/E14</f>
        <v>4.9921401776592982E-2</v>
      </c>
      <c r="G63" s="84"/>
      <c r="H63" s="41">
        <v>4</v>
      </c>
      <c r="I63" s="42">
        <f>H63/H14</f>
        <v>1.4492753623188406E-2</v>
      </c>
      <c r="J63" s="154">
        <v>2033885</v>
      </c>
      <c r="K63" s="42">
        <f>J63/J14</f>
        <v>5.2235374680395054E-2</v>
      </c>
      <c r="M63" s="45"/>
      <c r="N63" s="46"/>
      <c r="O63" s="155"/>
      <c r="P63" s="46"/>
      <c r="Q63" s="13"/>
      <c r="R63" s="45"/>
      <c r="S63" s="46"/>
      <c r="T63" s="155"/>
      <c r="U63" s="46"/>
    </row>
    <row r="64" spans="1:21" x14ac:dyDescent="0.2">
      <c r="A64" s="37"/>
      <c r="B64" s="98" t="s">
        <v>151</v>
      </c>
      <c r="C64" s="41">
        <v>114</v>
      </c>
      <c r="D64" s="42">
        <f>C64/C14</f>
        <v>0.46153846153846156</v>
      </c>
      <c r="E64" s="154">
        <v>1650340.98</v>
      </c>
      <c r="F64" s="42">
        <f>E64/E14</f>
        <v>0.11657347391692921</v>
      </c>
      <c r="G64" s="84"/>
      <c r="H64" s="41">
        <v>104</v>
      </c>
      <c r="I64" s="42">
        <f>H64/H14</f>
        <v>0.37681159420289856</v>
      </c>
      <c r="J64" s="154">
        <v>1033132</v>
      </c>
      <c r="K64" s="42">
        <f>J64/J14</f>
        <v>2.653347515435037E-2</v>
      </c>
      <c r="M64" s="45"/>
      <c r="N64" s="46"/>
      <c r="O64" s="155"/>
      <c r="P64" s="46"/>
      <c r="Q64" s="13"/>
      <c r="R64" s="45"/>
      <c r="S64" s="46"/>
      <c r="T64" s="155"/>
      <c r="U64" s="46"/>
    </row>
    <row r="65" spans="1:22" x14ac:dyDescent="0.2">
      <c r="A65" s="171"/>
      <c r="B65" s="104"/>
      <c r="C65" s="104"/>
      <c r="D65" s="105"/>
      <c r="E65" s="106"/>
      <c r="F65" s="107"/>
      <c r="G65" s="117"/>
      <c r="H65" s="117"/>
      <c r="I65" s="107"/>
      <c r="J65" s="175"/>
      <c r="K65" s="107"/>
      <c r="M65" s="152"/>
      <c r="N65" s="68"/>
      <c r="O65" s="153"/>
      <c r="P65" s="68"/>
      <c r="Q65" s="112"/>
      <c r="R65" s="152"/>
      <c r="S65" s="68"/>
      <c r="T65" s="153"/>
      <c r="U65" s="68"/>
    </row>
    <row r="66" spans="1:22" x14ac:dyDescent="0.2">
      <c r="A66" s="171"/>
      <c r="B66" s="104"/>
      <c r="C66" s="104"/>
      <c r="D66" s="105"/>
      <c r="E66" s="106"/>
      <c r="F66" s="107"/>
      <c r="G66" s="117"/>
      <c r="H66" s="117"/>
      <c r="I66" s="107"/>
      <c r="J66" s="175"/>
      <c r="K66" s="107"/>
      <c r="M66" s="152"/>
      <c r="N66" s="68"/>
      <c r="O66" s="153"/>
      <c r="P66" s="68"/>
      <c r="Q66" s="112"/>
      <c r="R66" s="152"/>
      <c r="S66" s="68"/>
      <c r="T66" s="153"/>
      <c r="U66" s="68"/>
    </row>
    <row r="67" spans="1:22" x14ac:dyDescent="0.2">
      <c r="B67" s="177" t="s">
        <v>153</v>
      </c>
      <c r="C67" s="177"/>
      <c r="D67" s="151"/>
      <c r="E67" s="158"/>
      <c r="F67" s="151"/>
      <c r="G67" s="84"/>
      <c r="H67" s="157"/>
      <c r="I67" s="151"/>
      <c r="J67" s="158"/>
      <c r="K67" s="151"/>
      <c r="M67" s="45"/>
      <c r="N67" s="46"/>
      <c r="O67" s="155"/>
      <c r="P67" s="46"/>
      <c r="Q67" s="13"/>
      <c r="R67" s="45"/>
      <c r="S67" s="46"/>
      <c r="T67" s="155"/>
      <c r="U67" s="46"/>
    </row>
    <row r="68" spans="1:22" x14ac:dyDescent="0.2">
      <c r="B68" s="93" t="s">
        <v>112</v>
      </c>
      <c r="C68" s="41">
        <v>40</v>
      </c>
      <c r="D68" s="42">
        <f>C68/C14</f>
        <v>0.16194331983805668</v>
      </c>
      <c r="E68" s="154">
        <v>1911070</v>
      </c>
      <c r="F68" s="67">
        <f>E68/E14</f>
        <v>0.13499032714949968</v>
      </c>
      <c r="G68" s="84"/>
      <c r="H68" s="41">
        <v>35</v>
      </c>
      <c r="I68" s="42">
        <f>H68/H14</f>
        <v>0.12681159420289856</v>
      </c>
      <c r="J68" s="154">
        <v>1809811</v>
      </c>
      <c r="K68" s="67">
        <f>J68/J14</f>
        <v>4.6480580605934185E-2</v>
      </c>
      <c r="M68" s="45"/>
      <c r="N68" s="46"/>
      <c r="O68" s="155"/>
      <c r="P68" s="68"/>
      <c r="Q68" s="13"/>
      <c r="R68" s="45"/>
      <c r="S68" s="46"/>
      <c r="T68" s="155"/>
      <c r="U68" s="68"/>
    </row>
    <row r="69" spans="1:22" x14ac:dyDescent="0.2">
      <c r="B69" s="93" t="s">
        <v>113</v>
      </c>
      <c r="C69" s="41">
        <v>1</v>
      </c>
      <c r="D69" s="42">
        <f>C69/C14</f>
        <v>4.048582995951417E-3</v>
      </c>
      <c r="E69" s="154">
        <v>81500</v>
      </c>
      <c r="F69" s="42">
        <f>E69/E14</f>
        <v>5.7568334297980837E-3</v>
      </c>
      <c r="G69" s="84"/>
      <c r="H69" s="41">
        <v>16</v>
      </c>
      <c r="I69" s="42">
        <f>H69/H14</f>
        <v>5.7971014492753624E-2</v>
      </c>
      <c r="J69" s="154">
        <f>1676912+256390</f>
        <v>1933302</v>
      </c>
      <c r="K69" s="67">
        <f>J69/J14</f>
        <v>4.9652145691795317E-2</v>
      </c>
      <c r="M69" s="45"/>
      <c r="N69" s="46"/>
      <c r="O69" s="155"/>
      <c r="P69" s="68"/>
      <c r="Q69" s="13"/>
      <c r="R69" s="45"/>
      <c r="S69" s="46"/>
      <c r="T69" s="155"/>
      <c r="U69" s="68"/>
    </row>
    <row r="70" spans="1:22" x14ac:dyDescent="0.2">
      <c r="B70" s="93" t="s">
        <v>114</v>
      </c>
      <c r="C70" s="41"/>
      <c r="D70" s="42"/>
      <c r="E70" s="154"/>
      <c r="F70" s="42"/>
      <c r="G70" s="84"/>
      <c r="H70" s="41">
        <v>2</v>
      </c>
      <c r="I70" s="42">
        <f>H70/H14</f>
        <v>7.246376811594203E-3</v>
      </c>
      <c r="J70" s="154">
        <v>484986</v>
      </c>
      <c r="K70" s="42">
        <f>J70/J14</f>
        <v>1.2455682314755296E-2</v>
      </c>
      <c r="M70" s="45"/>
      <c r="N70" s="46"/>
      <c r="O70" s="155"/>
      <c r="P70" s="46"/>
      <c r="Q70" s="13"/>
      <c r="R70" s="45"/>
      <c r="S70" s="46"/>
      <c r="T70" s="155"/>
      <c r="U70" s="46"/>
    </row>
    <row r="71" spans="1:22" x14ac:dyDescent="0.2">
      <c r="B71" s="93" t="s">
        <v>115</v>
      </c>
      <c r="C71" s="41">
        <v>4</v>
      </c>
      <c r="D71" s="42">
        <f>C71/C14</f>
        <v>1.6194331983805668E-2</v>
      </c>
      <c r="E71" s="154">
        <v>866250</v>
      </c>
      <c r="F71" s="67">
        <f>E71/E14</f>
        <v>6.1188428939418282E-2</v>
      </c>
      <c r="G71" s="84"/>
      <c r="H71" s="41">
        <v>5</v>
      </c>
      <c r="I71" s="42">
        <f>H71/H14</f>
        <v>1.8115942028985508E-2</v>
      </c>
      <c r="J71" s="154">
        <v>2157000</v>
      </c>
      <c r="K71" s="67">
        <f>J71/J14</f>
        <v>5.5397283123486393E-2</v>
      </c>
      <c r="M71" s="45"/>
      <c r="N71" s="46"/>
      <c r="O71" s="155"/>
      <c r="P71" s="68"/>
      <c r="Q71" s="13"/>
      <c r="R71" s="45"/>
      <c r="S71" s="46"/>
      <c r="T71" s="155"/>
      <c r="U71" s="68"/>
    </row>
    <row r="72" spans="1:22" x14ac:dyDescent="0.2">
      <c r="B72" s="93" t="s">
        <v>116</v>
      </c>
      <c r="C72" s="41"/>
      <c r="D72" s="42"/>
      <c r="E72" s="154"/>
      <c r="F72" s="42"/>
      <c r="G72" s="84"/>
      <c r="H72" s="41">
        <v>4</v>
      </c>
      <c r="I72" s="42">
        <f>H72/H14</f>
        <v>1.4492753623188406E-2</v>
      </c>
      <c r="J72" s="154">
        <v>558980</v>
      </c>
      <c r="K72" s="42">
        <f>J72/J14</f>
        <v>1.4356037700679844E-2</v>
      </c>
      <c r="M72" s="45"/>
      <c r="N72" s="46"/>
      <c r="O72" s="155"/>
      <c r="P72" s="46"/>
      <c r="Q72" s="13"/>
      <c r="R72" s="45"/>
      <c r="S72" s="46"/>
      <c r="T72" s="155"/>
      <c r="U72" s="46"/>
    </row>
    <row r="73" spans="1:22" x14ac:dyDescent="0.2">
      <c r="B73" s="93" t="s">
        <v>117</v>
      </c>
      <c r="C73" s="41"/>
      <c r="D73" s="42"/>
      <c r="E73" s="154"/>
      <c r="F73" s="42"/>
      <c r="G73" s="84"/>
      <c r="H73" s="41">
        <v>2</v>
      </c>
      <c r="I73" s="42">
        <f>H73/H14</f>
        <v>7.246376811594203E-3</v>
      </c>
      <c r="J73" s="154">
        <v>303154</v>
      </c>
      <c r="K73" s="42">
        <f>J73/J14</f>
        <v>7.7857709633831224E-3</v>
      </c>
      <c r="M73" s="45"/>
      <c r="N73" s="46"/>
      <c r="O73" s="155"/>
      <c r="P73" s="46"/>
      <c r="Q73" s="13"/>
      <c r="R73" s="45"/>
      <c r="S73" s="46"/>
      <c r="T73" s="155"/>
      <c r="U73" s="46"/>
    </row>
    <row r="74" spans="1:22" x14ac:dyDescent="0.2">
      <c r="B74" s="93" t="s">
        <v>118</v>
      </c>
      <c r="C74" s="41">
        <v>6</v>
      </c>
      <c r="D74" s="42">
        <f>C74/C14</f>
        <v>2.4291497975708502E-2</v>
      </c>
      <c r="E74" s="154">
        <v>526827.69999999995</v>
      </c>
      <c r="F74" s="42">
        <f>E74/E14</f>
        <v>3.721299773133295E-2</v>
      </c>
      <c r="G74" s="84"/>
      <c r="H74" s="41">
        <v>18</v>
      </c>
      <c r="I74" s="42">
        <f>H74/H14</f>
        <v>6.5217391304347824E-2</v>
      </c>
      <c r="J74" s="154">
        <v>13738508.5</v>
      </c>
      <c r="K74" s="67">
        <f>J74/J14</f>
        <v>0.35284007652708593</v>
      </c>
      <c r="M74" s="45"/>
      <c r="N74" s="46"/>
      <c r="O74" s="155"/>
      <c r="P74" s="68"/>
      <c r="Q74" s="13"/>
      <c r="R74" s="45"/>
      <c r="S74" s="46"/>
      <c r="T74" s="155"/>
      <c r="U74" s="68"/>
    </row>
    <row r="75" spans="1:22" x14ac:dyDescent="0.2">
      <c r="B75" s="93" t="s">
        <v>119</v>
      </c>
      <c r="C75" s="41">
        <v>206</v>
      </c>
      <c r="D75" s="42">
        <f>C75/C14</f>
        <v>0.83400809716599189</v>
      </c>
      <c r="E75" s="154">
        <v>10853936</v>
      </c>
      <c r="F75" s="42">
        <f>E75/E14</f>
        <v>0.76667854735814589</v>
      </c>
      <c r="G75" s="84"/>
      <c r="H75" s="41">
        <v>200</v>
      </c>
      <c r="I75" s="42">
        <f>H75/H14</f>
        <v>0.72463768115942029</v>
      </c>
      <c r="J75" s="154">
        <v>17640232.899999999</v>
      </c>
      <c r="K75" s="42">
        <f>J75/J14</f>
        <v>0.45304634971049579</v>
      </c>
      <c r="M75" s="45"/>
      <c r="N75" s="46"/>
      <c r="O75" s="155"/>
      <c r="P75" s="46"/>
      <c r="Q75" s="13"/>
      <c r="R75" s="45"/>
      <c r="S75" s="46"/>
      <c r="T75" s="155"/>
      <c r="U75" s="46"/>
    </row>
    <row r="76" spans="1:22" x14ac:dyDescent="0.2">
      <c r="B76" s="4"/>
      <c r="C76" s="84"/>
      <c r="D76" s="84"/>
      <c r="E76" s="166"/>
      <c r="F76" s="84"/>
      <c r="G76" s="84"/>
      <c r="H76" s="84"/>
      <c r="I76" s="87"/>
      <c r="K76" s="84"/>
    </row>
    <row r="77" spans="1:22" x14ac:dyDescent="0.2">
      <c r="B77" s="4"/>
      <c r="C77" s="84"/>
      <c r="D77" s="84"/>
      <c r="F77" s="84"/>
      <c r="G77" s="84"/>
      <c r="H77" s="84"/>
      <c r="I77" s="84"/>
      <c r="K77" s="84"/>
    </row>
    <row r="78" spans="1:22" s="171" customFormat="1" x14ac:dyDescent="0.2">
      <c r="B78" s="178"/>
      <c r="C78" s="178"/>
      <c r="D78" s="178"/>
      <c r="E78" s="178"/>
      <c r="K78" s="157"/>
      <c r="L78" s="3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s="171" customFormat="1" x14ac:dyDescent="0.2">
      <c r="C79" s="39"/>
      <c r="D79" s="39"/>
      <c r="E79" s="39"/>
      <c r="F79" s="39"/>
      <c r="G79" s="39"/>
      <c r="L79" s="3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s="171" customFormat="1" x14ac:dyDescent="0.2">
      <c r="B80" s="147"/>
      <c r="C80" s="38"/>
      <c r="D80" s="74"/>
      <c r="E80" s="74"/>
      <c r="F80" s="74"/>
      <c r="G80" s="74"/>
      <c r="L80" s="3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2:22" s="171" customFormat="1" x14ac:dyDescent="0.2">
      <c r="B81" s="147"/>
      <c r="C81" s="38"/>
      <c r="D81" s="74"/>
      <c r="E81" s="74"/>
      <c r="F81" s="74"/>
      <c r="G81" s="74"/>
      <c r="L81" s="39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2:22" s="171" customFormat="1" x14ac:dyDescent="0.2">
      <c r="B82" s="116"/>
      <c r="C82" s="157"/>
      <c r="D82" s="53"/>
      <c r="E82" s="168"/>
      <c r="F82" s="74"/>
      <c r="G82" s="74"/>
      <c r="L82" s="39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2:22" x14ac:dyDescent="0.2">
      <c r="B83" s="116"/>
      <c r="D83" s="53"/>
    </row>
    <row r="84" spans="2:22" x14ac:dyDescent="0.2">
      <c r="B84" s="116"/>
      <c r="D84" s="54"/>
    </row>
  </sheetData>
  <mergeCells count="8">
    <mergeCell ref="R12:U12"/>
    <mergeCell ref="M12:P12"/>
    <mergeCell ref="B78:E78"/>
    <mergeCell ref="C12:F12"/>
    <mergeCell ref="H12:K12"/>
    <mergeCell ref="B46:C46"/>
    <mergeCell ref="B67:C67"/>
    <mergeCell ref="B25:E25"/>
  </mergeCells>
  <phoneticPr fontId="1" type="noConversion"/>
  <pageMargins left="0.36" right="0.39" top="0.32" bottom="0.28999999999999998" header="0.32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K78"/>
  <sheetViews>
    <sheetView topLeftCell="B1" workbookViewId="0">
      <selection activeCell="B1" sqref="A1:XFD1"/>
    </sheetView>
  </sheetViews>
  <sheetFormatPr baseColWidth="10" defaultColWidth="8.83203125" defaultRowHeight="16" x14ac:dyDescent="0.2"/>
  <cols>
    <col min="1" max="1" width="0.5" style="65" hidden="1" customWidth="1"/>
    <col min="2" max="2" width="11.6640625" style="65" customWidth="1"/>
    <col min="3" max="3" width="6" style="65" customWidth="1"/>
    <col min="4" max="4" width="8.5" style="65" customWidth="1"/>
    <col min="5" max="5" width="14.6640625" style="65" customWidth="1"/>
    <col min="6" max="6" width="8.6640625" style="65" customWidth="1"/>
    <col min="7" max="7" width="14.5" style="65" customWidth="1"/>
    <col min="8" max="8" width="6.1640625" style="65" customWidth="1"/>
    <col min="9" max="9" width="7.83203125" style="65" customWidth="1"/>
    <col min="10" max="10" width="15.5" style="65" customWidth="1"/>
    <col min="11" max="11" width="8.83203125" style="65"/>
    <col min="12" max="12" width="6.1640625" style="4" customWidth="1"/>
    <col min="13" max="13" width="6.1640625" style="69" customWidth="1"/>
    <col min="14" max="14" width="8.1640625" style="69" customWidth="1"/>
    <col min="15" max="15" width="11.5" style="69" customWidth="1"/>
    <col min="16" max="16" width="6.33203125" style="69" customWidth="1"/>
    <col min="17" max="17" width="10" style="69" customWidth="1"/>
    <col min="18" max="18" width="6.1640625" style="69" customWidth="1"/>
    <col min="19" max="19" width="8.1640625" style="69" customWidth="1"/>
    <col min="20" max="20" width="11.5" style="69" customWidth="1"/>
    <col min="21" max="21" width="6.33203125" style="69" customWidth="1"/>
    <col min="22" max="37" width="8.83203125" style="69"/>
    <col min="38" max="16384" width="8.83203125" style="65"/>
  </cols>
  <sheetData>
    <row r="4" spans="2:2" ht="7.5" customHeight="1" x14ac:dyDescent="0.2"/>
    <row r="5" spans="2:2" ht="7.5" customHeight="1" x14ac:dyDescent="0.2"/>
    <row r="6" spans="2:2" ht="7.5" customHeight="1" x14ac:dyDescent="0.2"/>
    <row r="7" spans="2:2" ht="7.5" customHeight="1" x14ac:dyDescent="0.2"/>
    <row r="8" spans="2:2" ht="7.5" customHeight="1" x14ac:dyDescent="0.2"/>
    <row r="9" spans="2:2" ht="7.5" customHeight="1" x14ac:dyDescent="0.2"/>
    <row r="10" spans="2:2" ht="7.5" customHeight="1" x14ac:dyDescent="0.2"/>
    <row r="11" spans="2:2" ht="7.5" customHeight="1" x14ac:dyDescent="0.2"/>
    <row r="12" spans="2:2" ht="7.5" customHeight="1" x14ac:dyDescent="0.2"/>
    <row r="13" spans="2:2" ht="7.5" customHeight="1" x14ac:dyDescent="0.2"/>
    <row r="14" spans="2:2" ht="7.5" customHeight="1" x14ac:dyDescent="0.2"/>
    <row r="15" spans="2:2" ht="7.5" customHeight="1" x14ac:dyDescent="0.2"/>
    <row r="16" spans="2:2" x14ac:dyDescent="0.2">
      <c r="B16" s="66" t="s">
        <v>136</v>
      </c>
    </row>
    <row r="17" spans="2:37" ht="7.5" customHeight="1" x14ac:dyDescent="0.2">
      <c r="B17" s="66"/>
    </row>
    <row r="18" spans="2:37" s="66" customFormat="1" x14ac:dyDescent="0.2">
      <c r="B18" s="140"/>
      <c r="C18" s="141">
        <v>2004</v>
      </c>
      <c r="D18" s="141"/>
      <c r="E18" s="141"/>
      <c r="F18" s="141"/>
      <c r="G18" s="12"/>
      <c r="H18" s="141" t="s">
        <v>162</v>
      </c>
      <c r="I18" s="141"/>
      <c r="J18" s="141"/>
      <c r="K18" s="141"/>
      <c r="L18" s="12"/>
      <c r="M18" s="142"/>
      <c r="N18" s="142"/>
      <c r="O18" s="142"/>
      <c r="P18" s="142"/>
      <c r="Q18" s="112"/>
      <c r="R18" s="142"/>
      <c r="S18" s="142"/>
      <c r="T18" s="142"/>
      <c r="U18" s="14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2:37" s="66" customFormat="1" x14ac:dyDescent="0.2">
      <c r="B19" s="140"/>
      <c r="C19" s="140" t="s">
        <v>73</v>
      </c>
      <c r="D19" s="140"/>
      <c r="E19" s="140" t="s">
        <v>74</v>
      </c>
      <c r="F19" s="140"/>
      <c r="G19" s="12"/>
      <c r="H19" s="140" t="s">
        <v>73</v>
      </c>
      <c r="I19" s="41" t="s">
        <v>38</v>
      </c>
      <c r="J19" s="140" t="s">
        <v>74</v>
      </c>
      <c r="K19" s="41" t="s">
        <v>38</v>
      </c>
      <c r="L19" s="12"/>
      <c r="M19" s="112"/>
      <c r="N19" s="45"/>
      <c r="O19" s="112"/>
      <c r="P19" s="45"/>
      <c r="Q19" s="112"/>
      <c r="R19" s="112"/>
      <c r="S19" s="45"/>
      <c r="T19" s="112"/>
      <c r="U19" s="45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</row>
    <row r="20" spans="2:37" s="66" customFormat="1" x14ac:dyDescent="0.2">
      <c r="B20" s="140" t="s">
        <v>75</v>
      </c>
      <c r="C20" s="21">
        <v>207</v>
      </c>
      <c r="D20" s="67"/>
      <c r="E20" s="22">
        <v>10988684.359999998</v>
      </c>
      <c r="F20" s="144"/>
      <c r="G20" s="12"/>
      <c r="H20" s="21">
        <v>250</v>
      </c>
      <c r="I20" s="42">
        <f>H20/C20</f>
        <v>1.2077294685990339</v>
      </c>
      <c r="J20" s="179">
        <v>19610741.720000003</v>
      </c>
      <c r="K20" s="50">
        <f>J20/E20</f>
        <v>1.7846305415218977</v>
      </c>
      <c r="L20" s="12"/>
      <c r="M20" s="14"/>
      <c r="N20" s="46"/>
      <c r="O20" s="146"/>
      <c r="P20" s="46"/>
      <c r="Q20" s="48"/>
      <c r="R20" s="14"/>
      <c r="S20" s="46"/>
      <c r="T20" s="146"/>
      <c r="U20" s="46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</row>
    <row r="21" spans="2:37" s="147" customFormat="1" x14ac:dyDescent="0.2">
      <c r="C21" s="148"/>
      <c r="D21" s="149"/>
      <c r="E21" s="150"/>
      <c r="F21" s="149"/>
      <c r="G21" s="37"/>
      <c r="H21" s="148"/>
      <c r="I21" s="151"/>
      <c r="J21" s="150"/>
      <c r="K21" s="151"/>
      <c r="L21" s="37"/>
      <c r="M21" s="152"/>
      <c r="N21" s="46"/>
      <c r="O21" s="153"/>
      <c r="P21" s="46"/>
      <c r="Q21" s="48"/>
      <c r="R21" s="152"/>
      <c r="S21" s="46"/>
      <c r="T21" s="153"/>
      <c r="U21" s="46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</row>
    <row r="22" spans="2:37" s="147" customFormat="1" ht="32" x14ac:dyDescent="0.2">
      <c r="B22" s="10" t="s">
        <v>43</v>
      </c>
      <c r="C22" s="41">
        <v>14</v>
      </c>
      <c r="D22" s="42">
        <f>C22/C20</f>
        <v>6.7632850241545889E-2</v>
      </c>
      <c r="E22" s="154">
        <v>1211676.3799999999</v>
      </c>
      <c r="F22" s="42">
        <f>E22/E20</f>
        <v>0.11026582803767057</v>
      </c>
      <c r="G22" s="37"/>
      <c r="H22" s="41">
        <v>21</v>
      </c>
      <c r="I22" s="42">
        <f>H22/H20</f>
        <v>8.4000000000000005E-2</v>
      </c>
      <c r="J22" s="154">
        <v>2130509.1</v>
      </c>
      <c r="K22" s="42">
        <f>J22/J20</f>
        <v>0.10863990411067428</v>
      </c>
      <c r="L22" s="37"/>
      <c r="M22" s="45"/>
      <c r="N22" s="46"/>
      <c r="O22" s="155"/>
      <c r="P22" s="46"/>
      <c r="Q22" s="13"/>
      <c r="R22" s="45"/>
      <c r="S22" s="46"/>
      <c r="T22" s="155"/>
      <c r="U22" s="46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</row>
    <row r="23" spans="2:37" x14ac:dyDescent="0.2">
      <c r="B23" s="140" t="s">
        <v>59</v>
      </c>
      <c r="C23" s="41">
        <v>88</v>
      </c>
      <c r="D23" s="42">
        <f>C23/C20</f>
        <v>0.4251207729468599</v>
      </c>
      <c r="E23" s="154">
        <v>1433973.87</v>
      </c>
      <c r="F23" s="42">
        <f>E23/E20</f>
        <v>0.13049550091909279</v>
      </c>
      <c r="G23" s="4"/>
      <c r="H23" s="159">
        <v>71</v>
      </c>
      <c r="I23" s="180">
        <f>H23/H20</f>
        <v>0.28399999999999997</v>
      </c>
      <c r="J23" s="161">
        <v>1426868.28</v>
      </c>
      <c r="K23" s="180">
        <f>J23/J20</f>
        <v>7.2759526405103248E-2</v>
      </c>
      <c r="M23" s="45"/>
      <c r="N23" s="46"/>
      <c r="O23" s="155"/>
      <c r="P23" s="46"/>
      <c r="Q23" s="48"/>
      <c r="R23" s="45"/>
      <c r="S23" s="46"/>
      <c r="T23" s="155"/>
      <c r="U23" s="46"/>
    </row>
    <row r="24" spans="2:37" x14ac:dyDescent="0.2">
      <c r="B24" s="140" t="s">
        <v>68</v>
      </c>
      <c r="C24" s="41"/>
      <c r="D24" s="42"/>
      <c r="E24" s="154"/>
      <c r="F24" s="42"/>
      <c r="G24" s="4"/>
      <c r="H24" s="41">
        <v>131</v>
      </c>
      <c r="I24" s="42">
        <f>H24/H20</f>
        <v>0.52400000000000002</v>
      </c>
      <c r="J24" s="154">
        <v>4282856.41</v>
      </c>
      <c r="K24" s="42">
        <f>J24/J20</f>
        <v>0.21839339231275132</v>
      </c>
      <c r="M24" s="45"/>
      <c r="N24" s="46"/>
      <c r="O24" s="155"/>
      <c r="P24" s="46"/>
      <c r="Q24" s="48"/>
      <c r="R24" s="45"/>
      <c r="S24" s="46"/>
      <c r="T24" s="155"/>
      <c r="U24" s="46"/>
    </row>
    <row r="25" spans="2:37" x14ac:dyDescent="0.2">
      <c r="B25" s="140" t="s">
        <v>76</v>
      </c>
      <c r="C25" s="41"/>
      <c r="D25" s="42"/>
      <c r="E25" s="154"/>
      <c r="F25" s="42"/>
      <c r="G25" s="39"/>
      <c r="H25" s="41">
        <v>119</v>
      </c>
      <c r="I25" s="42">
        <f>H25/H20</f>
        <v>0.47599999999999998</v>
      </c>
      <c r="J25" s="154">
        <v>15327885.310000002</v>
      </c>
      <c r="K25" s="42">
        <f>J25/J20</f>
        <v>0.78160660768724866</v>
      </c>
      <c r="M25" s="45"/>
      <c r="N25" s="46"/>
      <c r="O25" s="155"/>
      <c r="P25" s="46"/>
      <c r="Q25" s="48"/>
      <c r="R25" s="45"/>
      <c r="S25" s="46"/>
      <c r="T25" s="155"/>
      <c r="U25" s="46"/>
    </row>
    <row r="26" spans="2:37" x14ac:dyDescent="0.2">
      <c r="B26" s="140"/>
      <c r="C26" s="41"/>
      <c r="D26" s="42"/>
      <c r="E26" s="154"/>
      <c r="F26" s="42"/>
      <c r="G26" s="39"/>
      <c r="H26" s="41"/>
      <c r="I26" s="42"/>
      <c r="J26" s="154"/>
      <c r="K26" s="42"/>
      <c r="M26" s="45"/>
      <c r="N26" s="46"/>
      <c r="O26" s="155"/>
      <c r="P26" s="46"/>
      <c r="Q26" s="48"/>
    </row>
    <row r="27" spans="2:37" x14ac:dyDescent="0.2">
      <c r="B27" s="140" t="s">
        <v>67</v>
      </c>
      <c r="C27" s="41">
        <v>2</v>
      </c>
      <c r="D27" s="42">
        <f>C27/C20</f>
        <v>9.6618357487922701E-3</v>
      </c>
      <c r="E27" s="154">
        <v>118242</v>
      </c>
      <c r="F27" s="42">
        <f>E27/E20</f>
        <v>1.0760341832222764E-2</v>
      </c>
      <c r="G27" s="39"/>
      <c r="H27" s="181"/>
      <c r="I27" s="181"/>
      <c r="J27" s="181"/>
      <c r="K27" s="181"/>
      <c r="M27" s="45"/>
      <c r="N27" s="46"/>
      <c r="O27" s="155"/>
      <c r="P27" s="46"/>
      <c r="Q27" s="48"/>
      <c r="R27" s="45"/>
      <c r="S27" s="46"/>
      <c r="T27" s="155"/>
      <c r="U27" s="46"/>
    </row>
    <row r="28" spans="2:37" x14ac:dyDescent="0.2">
      <c r="B28" s="147"/>
      <c r="C28" s="157"/>
      <c r="D28" s="151"/>
      <c r="E28" s="158"/>
      <c r="F28" s="151"/>
      <c r="G28" s="39"/>
      <c r="H28" s="182">
        <v>107</v>
      </c>
      <c r="I28" s="183">
        <f>H28/H20</f>
        <v>0.42799999999999999</v>
      </c>
      <c r="J28" s="184">
        <v>15205175.310000002</v>
      </c>
      <c r="K28" s="183">
        <f>J28/J20</f>
        <v>0.77534932268742363</v>
      </c>
      <c r="M28" s="163"/>
      <c r="N28" s="164"/>
      <c r="O28" s="165"/>
      <c r="P28" s="164"/>
      <c r="Q28" s="48"/>
      <c r="R28" s="163"/>
      <c r="S28" s="164"/>
      <c r="T28" s="165"/>
      <c r="U28" s="164"/>
    </row>
    <row r="29" spans="2:37" x14ac:dyDescent="0.2">
      <c r="B29" s="12"/>
      <c r="C29" s="84"/>
      <c r="D29" s="87"/>
      <c r="E29" s="166"/>
      <c r="F29" s="87"/>
      <c r="G29" s="39"/>
      <c r="H29" s="41">
        <v>24</v>
      </c>
      <c r="I29" s="42">
        <f>H29/H20</f>
        <v>9.6000000000000002E-2</v>
      </c>
      <c r="J29" s="154">
        <v>10885505.800000001</v>
      </c>
      <c r="K29" s="42">
        <f>J29/J20</f>
        <v>0.5550787397754785</v>
      </c>
      <c r="M29" s="45"/>
      <c r="N29" s="46"/>
      <c r="O29" s="155"/>
      <c r="P29" s="46"/>
      <c r="Q29" s="13"/>
      <c r="R29" s="45"/>
      <c r="S29" s="46"/>
      <c r="T29" s="155"/>
      <c r="U29" s="46"/>
    </row>
    <row r="30" spans="2:37" x14ac:dyDescent="0.2">
      <c r="B30" s="12"/>
      <c r="C30" s="84"/>
      <c r="D30" s="87"/>
      <c r="E30" s="166"/>
      <c r="F30" s="87"/>
      <c r="G30" s="39"/>
      <c r="H30" s="41">
        <v>8</v>
      </c>
      <c r="I30" s="42">
        <f>H30/H20</f>
        <v>3.2000000000000001E-2</v>
      </c>
      <c r="J30" s="154">
        <v>1365032</v>
      </c>
      <c r="K30" s="42">
        <f>J30/J20</f>
        <v>6.9606342253127174E-2</v>
      </c>
      <c r="M30" s="45"/>
      <c r="N30" s="46"/>
      <c r="O30" s="155"/>
      <c r="P30" s="46"/>
      <c r="Q30" s="13"/>
      <c r="R30" s="45"/>
      <c r="S30" s="46"/>
      <c r="T30" s="155"/>
      <c r="U30" s="46"/>
    </row>
    <row r="31" spans="2:37" x14ac:dyDescent="0.2">
      <c r="B31" s="167" t="s">
        <v>156</v>
      </c>
      <c r="C31" s="167"/>
      <c r="D31" s="167"/>
      <c r="E31" s="167"/>
      <c r="F31" s="87"/>
      <c r="G31" s="39"/>
      <c r="H31" s="157"/>
      <c r="I31" s="151"/>
      <c r="J31" s="158"/>
      <c r="K31" s="151"/>
      <c r="M31" s="45"/>
      <c r="N31" s="46"/>
      <c r="O31" s="155"/>
      <c r="P31" s="46"/>
      <c r="Q31" s="48"/>
      <c r="R31" s="45"/>
      <c r="S31" s="46"/>
      <c r="T31" s="155"/>
      <c r="U31" s="46"/>
    </row>
    <row r="32" spans="2:37" x14ac:dyDescent="0.2">
      <c r="B32" s="140" t="s">
        <v>70</v>
      </c>
      <c r="C32" s="41">
        <v>174</v>
      </c>
      <c r="D32" s="42">
        <f>C32/C20</f>
        <v>0.84057971014492749</v>
      </c>
      <c r="E32" s="43">
        <v>3098319.29</v>
      </c>
      <c r="F32" s="42">
        <f>E32/E20</f>
        <v>0.28195543601909417</v>
      </c>
      <c r="G32" s="65" t="s">
        <v>16</v>
      </c>
      <c r="H32" s="41">
        <v>205</v>
      </c>
      <c r="I32" s="42">
        <f>H32/H20</f>
        <v>0.82</v>
      </c>
      <c r="J32" s="154">
        <v>3528313.54</v>
      </c>
      <c r="K32" s="42">
        <f>J32/J20</f>
        <v>0.17991739376189181</v>
      </c>
      <c r="M32" s="45"/>
      <c r="N32" s="46"/>
      <c r="O32" s="155"/>
      <c r="P32" s="46"/>
      <c r="Q32" s="48"/>
      <c r="R32" s="45"/>
      <c r="S32" s="46"/>
      <c r="T32" s="155"/>
      <c r="U32" s="46"/>
    </row>
    <row r="33" spans="2:37" ht="96" x14ac:dyDescent="0.2">
      <c r="B33" s="140" t="s">
        <v>69</v>
      </c>
      <c r="C33" s="19">
        <v>30</v>
      </c>
      <c r="D33" s="42">
        <f>C33/C20</f>
        <v>0.14492753623188406</v>
      </c>
      <c r="E33" s="33">
        <v>5889731.8799999999</v>
      </c>
      <c r="F33" s="42">
        <f>E33/E20</f>
        <v>0.53598153218771694</v>
      </c>
      <c r="G33" s="39" t="s">
        <v>17</v>
      </c>
      <c r="H33" s="49">
        <v>31</v>
      </c>
      <c r="I33" s="50">
        <f>H33/H20</f>
        <v>0.124</v>
      </c>
      <c r="J33" s="156">
        <v>6052434.0999999996</v>
      </c>
      <c r="K33" s="185">
        <f>J33/J20</f>
        <v>0.30862851525026352</v>
      </c>
      <c r="L33" s="186" t="s">
        <v>14</v>
      </c>
      <c r="M33" s="45"/>
      <c r="N33" s="46"/>
      <c r="O33" s="155"/>
      <c r="P33" s="68"/>
      <c r="Q33" s="48"/>
      <c r="R33" s="45"/>
      <c r="S33" s="46"/>
      <c r="T33" s="155"/>
      <c r="U33" s="68"/>
    </row>
    <row r="34" spans="2:37" ht="32" x14ac:dyDescent="0.2">
      <c r="B34" s="140" t="s">
        <v>71</v>
      </c>
      <c r="C34" s="41">
        <v>3</v>
      </c>
      <c r="D34" s="42">
        <f>C34/C20</f>
        <v>1.4492753623188406E-2</v>
      </c>
      <c r="E34" s="43">
        <v>2000633.19</v>
      </c>
      <c r="F34" s="42">
        <f>E34/E20</f>
        <v>0.18206303179318914</v>
      </c>
      <c r="G34" s="39" t="s">
        <v>160</v>
      </c>
      <c r="H34" s="49">
        <v>13</v>
      </c>
      <c r="I34" s="50">
        <f>H34/H20</f>
        <v>5.1999999999999998E-2</v>
      </c>
      <c r="J34" s="156">
        <v>8401117.9800000004</v>
      </c>
      <c r="K34" s="185">
        <f>J34/J20</f>
        <v>0.42839368851776399</v>
      </c>
      <c r="L34" s="186" t="s">
        <v>15</v>
      </c>
      <c r="M34" s="45"/>
      <c r="N34" s="46"/>
      <c r="O34" s="155"/>
      <c r="P34" s="68"/>
      <c r="Q34" s="48"/>
      <c r="R34" s="45"/>
      <c r="S34" s="46"/>
      <c r="T34" s="155"/>
      <c r="U34" s="68"/>
    </row>
    <row r="35" spans="2:37" x14ac:dyDescent="0.2">
      <c r="B35" s="140" t="s">
        <v>36</v>
      </c>
      <c r="C35" s="41"/>
      <c r="D35" s="42"/>
      <c r="E35" s="43"/>
      <c r="F35" s="42"/>
      <c r="G35" s="39"/>
      <c r="H35" s="49">
        <v>1</v>
      </c>
      <c r="I35" s="50">
        <f>H35/H20</f>
        <v>4.0000000000000001E-3</v>
      </c>
      <c r="J35" s="187">
        <f>1618640.5+10235.6</f>
        <v>1628876.1</v>
      </c>
      <c r="K35" s="185">
        <f>J35/J20</f>
        <v>8.3060402470080563E-2</v>
      </c>
      <c r="L35" s="186"/>
      <c r="M35" s="45"/>
      <c r="N35" s="46"/>
      <c r="O35" s="35"/>
      <c r="P35" s="68"/>
      <c r="Q35" s="48"/>
      <c r="R35" s="45"/>
      <c r="S35" s="46"/>
      <c r="T35" s="35"/>
      <c r="U35" s="68"/>
    </row>
    <row r="36" spans="2:37" x14ac:dyDescent="0.2">
      <c r="B36" s="147"/>
      <c r="C36" s="157"/>
      <c r="D36" s="151"/>
      <c r="E36" s="168"/>
      <c r="F36" s="151"/>
      <c r="G36" s="39"/>
      <c r="H36" s="157"/>
      <c r="I36" s="151"/>
      <c r="J36" s="158"/>
      <c r="K36" s="149"/>
      <c r="M36" s="45"/>
      <c r="N36" s="46"/>
      <c r="O36" s="155"/>
      <c r="P36" s="68"/>
      <c r="Q36" s="48"/>
      <c r="R36" s="45"/>
      <c r="S36" s="46"/>
      <c r="T36" s="155"/>
      <c r="U36" s="68"/>
    </row>
    <row r="37" spans="2:37" x14ac:dyDescent="0.2">
      <c r="B37" s="66" t="s">
        <v>149</v>
      </c>
      <c r="C37" s="84"/>
      <c r="D37" s="87"/>
      <c r="E37" s="169"/>
      <c r="F37" s="87"/>
      <c r="G37" s="39"/>
      <c r="H37" s="84"/>
      <c r="I37" s="87"/>
      <c r="J37" s="166"/>
      <c r="K37" s="87"/>
      <c r="M37" s="45"/>
      <c r="N37" s="46"/>
      <c r="O37" s="155"/>
      <c r="P37" s="46"/>
      <c r="R37" s="45"/>
      <c r="S37" s="46"/>
      <c r="T37" s="155"/>
      <c r="U37" s="46"/>
    </row>
    <row r="38" spans="2:37" s="92" customFormat="1" x14ac:dyDescent="0.2">
      <c r="B38" s="170" t="s">
        <v>131</v>
      </c>
      <c r="C38" s="19">
        <v>207</v>
      </c>
      <c r="D38" s="96">
        <f>C38/C20</f>
        <v>1</v>
      </c>
      <c r="E38" s="31">
        <v>10988684.359999998</v>
      </c>
      <c r="F38" s="99">
        <f>E38/E20</f>
        <v>1</v>
      </c>
      <c r="G38" s="9"/>
      <c r="H38" s="19">
        <v>250</v>
      </c>
      <c r="I38" s="99">
        <f>H38/H20</f>
        <v>1</v>
      </c>
      <c r="J38" s="188">
        <v>19610741.720000003</v>
      </c>
      <c r="K38" s="99">
        <f>J38/J20</f>
        <v>1</v>
      </c>
      <c r="L38" s="88"/>
      <c r="M38" s="7"/>
      <c r="N38" s="68"/>
      <c r="O38" s="189"/>
      <c r="P38" s="68"/>
      <c r="Q38" s="48"/>
      <c r="R38" s="7"/>
      <c r="S38" s="68"/>
      <c r="T38" s="189"/>
      <c r="U38" s="68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</row>
    <row r="39" spans="2:37" s="92" customFormat="1" x14ac:dyDescent="0.2">
      <c r="B39" s="170"/>
      <c r="C39" s="45"/>
      <c r="D39" s="46"/>
      <c r="E39" s="47"/>
      <c r="F39" s="68"/>
      <c r="G39" s="9"/>
      <c r="H39" s="45"/>
      <c r="I39" s="68"/>
      <c r="J39" s="155"/>
      <c r="K39" s="68"/>
      <c r="L39" s="88"/>
      <c r="M39" s="45"/>
      <c r="N39" s="68"/>
      <c r="O39" s="155"/>
      <c r="P39" s="68"/>
      <c r="Q39" s="48"/>
      <c r="R39" s="45"/>
      <c r="S39" s="68"/>
      <c r="T39" s="155"/>
      <c r="U39" s="68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</row>
    <row r="40" spans="2:37" x14ac:dyDescent="0.2">
      <c r="B40" s="66" t="s">
        <v>150</v>
      </c>
      <c r="D40" s="85"/>
      <c r="E40" s="169"/>
      <c r="F40" s="85"/>
      <c r="G40" s="4"/>
      <c r="I40" s="85"/>
      <c r="J40" s="166"/>
      <c r="K40" s="85"/>
      <c r="N40" s="172"/>
      <c r="O40" s="155"/>
      <c r="P40" s="172"/>
      <c r="S40" s="172"/>
      <c r="T40" s="155"/>
      <c r="U40" s="172"/>
    </row>
    <row r="41" spans="2:37" ht="48" x14ac:dyDescent="0.2">
      <c r="B41" s="10" t="s">
        <v>144</v>
      </c>
      <c r="C41" s="41">
        <v>9</v>
      </c>
      <c r="D41" s="42">
        <f>C41/C20</f>
        <v>4.3478260869565216E-2</v>
      </c>
      <c r="E41" s="43">
        <v>764960.78</v>
      </c>
      <c r="F41" s="42">
        <f>E41/E20</f>
        <v>6.9613500118771293E-2</v>
      </c>
      <c r="G41" s="5"/>
      <c r="H41" s="41">
        <v>11</v>
      </c>
      <c r="I41" s="42">
        <f>H41/H20</f>
        <v>4.3999999999999997E-2</v>
      </c>
      <c r="J41" s="154">
        <v>933390</v>
      </c>
      <c r="K41" s="42">
        <f>J41/J20</f>
        <v>4.7595854013419737E-2</v>
      </c>
      <c r="M41" s="45"/>
      <c r="N41" s="46"/>
      <c r="O41" s="155"/>
      <c r="P41" s="46"/>
      <c r="Q41" s="13"/>
      <c r="R41" s="45"/>
      <c r="S41" s="46"/>
      <c r="T41" s="155"/>
      <c r="U41" s="46"/>
    </row>
    <row r="42" spans="2:37" ht="48" x14ac:dyDescent="0.2">
      <c r="B42" s="10" t="s">
        <v>145</v>
      </c>
      <c r="C42" s="41">
        <v>120</v>
      </c>
      <c r="D42" s="42">
        <f>C42/C20</f>
        <v>0.57971014492753625</v>
      </c>
      <c r="E42" s="43">
        <v>8806355.5099999998</v>
      </c>
      <c r="F42" s="67">
        <f>E42/E20</f>
        <v>0.80140217167908545</v>
      </c>
      <c r="G42" s="5"/>
      <c r="H42" s="41">
        <v>210</v>
      </c>
      <c r="I42" s="42">
        <f>H42/H20</f>
        <v>0.84</v>
      </c>
      <c r="J42" s="154">
        <v>18438536.5</v>
      </c>
      <c r="K42" s="67">
        <f>J42/J20</f>
        <v>0.94022636997944198</v>
      </c>
      <c r="M42" s="45"/>
      <c r="N42" s="46"/>
      <c r="O42" s="155"/>
      <c r="P42" s="68"/>
      <c r="Q42" s="13"/>
      <c r="R42" s="45"/>
      <c r="S42" s="46"/>
      <c r="T42" s="155"/>
      <c r="U42" s="68"/>
    </row>
    <row r="43" spans="2:37" ht="48" x14ac:dyDescent="0.2">
      <c r="B43" s="10" t="s">
        <v>146</v>
      </c>
      <c r="C43" s="41">
        <v>1</v>
      </c>
      <c r="D43" s="42">
        <f>C43/C20</f>
        <v>4.830917874396135E-3</v>
      </c>
      <c r="E43" s="43">
        <v>28277.4</v>
      </c>
      <c r="F43" s="42">
        <f>E43/E20</f>
        <v>2.5733198874046109E-3</v>
      </c>
      <c r="G43" s="5"/>
      <c r="H43" s="41">
        <v>1</v>
      </c>
      <c r="I43" s="42">
        <f>H43/H20</f>
        <v>4.0000000000000001E-3</v>
      </c>
      <c r="J43" s="154">
        <v>34650</v>
      </c>
      <c r="K43" s="42">
        <f>J43/J20</f>
        <v>1.7668888048564843E-3</v>
      </c>
      <c r="M43" s="45"/>
      <c r="N43" s="46"/>
      <c r="O43" s="155"/>
      <c r="P43" s="46"/>
      <c r="Q43" s="13"/>
      <c r="R43" s="45"/>
      <c r="S43" s="46"/>
      <c r="T43" s="155"/>
      <c r="U43" s="46"/>
    </row>
    <row r="44" spans="2:37" x14ac:dyDescent="0.2">
      <c r="B44" s="93" t="s">
        <v>151</v>
      </c>
      <c r="C44" s="95"/>
      <c r="D44" s="96">
        <f>C44/C20</f>
        <v>0</v>
      </c>
      <c r="E44" s="190"/>
      <c r="F44" s="96">
        <f>E44/E20</f>
        <v>0</v>
      </c>
      <c r="G44" s="5"/>
      <c r="H44" s="95"/>
      <c r="I44" s="96">
        <f>H44/H20</f>
        <v>0</v>
      </c>
      <c r="J44" s="190"/>
      <c r="K44" s="96">
        <f>J44/J20</f>
        <v>0</v>
      </c>
      <c r="M44" s="45"/>
      <c r="N44" s="46"/>
      <c r="O44" s="191"/>
      <c r="P44" s="46"/>
      <c r="Q44" s="13"/>
      <c r="R44" s="45"/>
      <c r="S44" s="46"/>
      <c r="T44" s="191"/>
      <c r="U44" s="46"/>
    </row>
    <row r="45" spans="2:37" x14ac:dyDescent="0.2">
      <c r="B45" s="4"/>
      <c r="D45" s="85"/>
      <c r="E45" s="169"/>
      <c r="F45" s="87"/>
      <c r="G45" s="5"/>
      <c r="H45" s="84"/>
      <c r="I45" s="87"/>
      <c r="J45" s="166"/>
      <c r="K45" s="87"/>
      <c r="M45" s="45"/>
      <c r="N45" s="46"/>
      <c r="O45" s="155"/>
      <c r="P45" s="46"/>
      <c r="R45" s="45"/>
      <c r="S45" s="46"/>
      <c r="T45" s="155"/>
      <c r="U45" s="46"/>
    </row>
    <row r="46" spans="2:37" s="66" customFormat="1" x14ac:dyDescent="0.2">
      <c r="B46" s="118" t="s">
        <v>152</v>
      </c>
      <c r="C46" s="118"/>
      <c r="D46" s="105"/>
      <c r="E46" s="106"/>
      <c r="F46" s="107"/>
      <c r="G46" s="117"/>
      <c r="H46" s="117"/>
      <c r="I46" s="107"/>
      <c r="J46" s="175"/>
      <c r="K46" s="107"/>
      <c r="L46" s="12"/>
      <c r="M46" s="152"/>
      <c r="N46" s="68"/>
      <c r="O46" s="153"/>
      <c r="P46" s="68"/>
      <c r="Q46" s="112"/>
      <c r="R46" s="152"/>
      <c r="S46" s="68"/>
      <c r="T46" s="153"/>
      <c r="U46" s="68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</row>
    <row r="47" spans="2:37" x14ac:dyDescent="0.2">
      <c r="B47" s="98" t="s">
        <v>95</v>
      </c>
      <c r="C47" s="181"/>
      <c r="D47" s="181"/>
      <c r="E47" s="181"/>
      <c r="F47" s="181"/>
      <c r="H47" s="181"/>
      <c r="I47" s="181"/>
      <c r="J47" s="181"/>
      <c r="K47" s="181"/>
      <c r="Q47" s="13"/>
    </row>
    <row r="48" spans="2:37" x14ac:dyDescent="0.2">
      <c r="B48" s="98" t="s">
        <v>96</v>
      </c>
      <c r="C48" s="181"/>
      <c r="D48" s="181"/>
      <c r="E48" s="181"/>
      <c r="F48" s="181"/>
      <c r="H48" s="181"/>
      <c r="I48" s="181"/>
      <c r="J48" s="181"/>
      <c r="K48" s="181"/>
      <c r="Q48" s="13"/>
    </row>
    <row r="49" spans="2:21" x14ac:dyDescent="0.2">
      <c r="B49" s="98" t="s">
        <v>97</v>
      </c>
      <c r="C49" s="181"/>
      <c r="D49" s="181"/>
      <c r="E49" s="181"/>
      <c r="F49" s="181"/>
      <c r="H49" s="181"/>
      <c r="I49" s="181"/>
      <c r="J49" s="43"/>
      <c r="K49" s="181"/>
      <c r="O49" s="47"/>
      <c r="Q49" s="13"/>
      <c r="T49" s="47"/>
    </row>
    <row r="50" spans="2:21" x14ac:dyDescent="0.2">
      <c r="B50" s="98" t="s">
        <v>98</v>
      </c>
      <c r="C50" s="181"/>
      <c r="D50" s="181"/>
      <c r="E50" s="43"/>
      <c r="F50" s="181"/>
      <c r="H50" s="181"/>
      <c r="I50" s="181"/>
      <c r="J50" s="43"/>
      <c r="K50" s="181"/>
      <c r="O50" s="47"/>
      <c r="Q50" s="13"/>
      <c r="T50" s="47"/>
    </row>
    <row r="51" spans="2:21" x14ac:dyDescent="0.2">
      <c r="B51" s="98" t="s">
        <v>99</v>
      </c>
      <c r="C51" s="41">
        <v>4</v>
      </c>
      <c r="D51" s="42">
        <f>C51/C20</f>
        <v>1.932367149758454E-2</v>
      </c>
      <c r="E51" s="43">
        <v>361802</v>
      </c>
      <c r="F51" s="42">
        <f>E51/E20</f>
        <v>3.2924960636506996E-2</v>
      </c>
      <c r="G51" s="84"/>
      <c r="H51" s="41">
        <v>13</v>
      </c>
      <c r="I51" s="42">
        <f>H51/H20</f>
        <v>5.1999999999999998E-2</v>
      </c>
      <c r="J51" s="43">
        <v>822679</v>
      </c>
      <c r="K51" s="42">
        <f>J51/J20</f>
        <v>4.1950427563940192E-2</v>
      </c>
      <c r="M51" s="45"/>
      <c r="N51" s="46"/>
      <c r="O51" s="47"/>
      <c r="P51" s="46"/>
      <c r="Q51" s="13"/>
      <c r="R51" s="45"/>
      <c r="S51" s="46"/>
      <c r="T51" s="47"/>
      <c r="U51" s="46"/>
    </row>
    <row r="52" spans="2:21" x14ac:dyDescent="0.2">
      <c r="B52" s="98" t="s">
        <v>100</v>
      </c>
      <c r="C52" s="181"/>
      <c r="D52" s="42">
        <f>C52/C20</f>
        <v>0</v>
      </c>
      <c r="E52" s="43"/>
      <c r="F52" s="42">
        <f>E52/E20</f>
        <v>0</v>
      </c>
      <c r="H52" s="181"/>
      <c r="I52" s="42">
        <f>H52/H20</f>
        <v>0</v>
      </c>
      <c r="J52" s="43"/>
      <c r="K52" s="42">
        <f>J52/J20</f>
        <v>0</v>
      </c>
      <c r="N52" s="46"/>
      <c r="O52" s="47"/>
      <c r="P52" s="46"/>
      <c r="Q52" s="13"/>
      <c r="S52" s="46"/>
      <c r="T52" s="47"/>
      <c r="U52" s="46"/>
    </row>
    <row r="53" spans="2:21" x14ac:dyDescent="0.2">
      <c r="B53" s="98" t="s">
        <v>101</v>
      </c>
      <c r="C53" s="41">
        <v>1</v>
      </c>
      <c r="D53" s="42">
        <f>C53/C20</f>
        <v>4.830917874396135E-3</v>
      </c>
      <c r="E53" s="43">
        <v>31644</v>
      </c>
      <c r="F53" s="42">
        <f>E53/E20</f>
        <v>2.8796895937049198E-3</v>
      </c>
      <c r="G53" s="84"/>
      <c r="H53" s="41"/>
      <c r="I53" s="42">
        <f>H53/H20</f>
        <v>0</v>
      </c>
      <c r="J53" s="43"/>
      <c r="K53" s="42">
        <f>J53/J20</f>
        <v>0</v>
      </c>
      <c r="M53" s="45"/>
      <c r="N53" s="46"/>
      <c r="O53" s="47"/>
      <c r="P53" s="46"/>
      <c r="Q53" s="13"/>
      <c r="R53" s="45"/>
      <c r="S53" s="46"/>
      <c r="T53" s="47"/>
      <c r="U53" s="46"/>
    </row>
    <row r="54" spans="2:21" x14ac:dyDescent="0.2">
      <c r="B54" s="98" t="s">
        <v>102</v>
      </c>
      <c r="C54" s="41"/>
      <c r="D54" s="42"/>
      <c r="E54" s="43"/>
      <c r="F54" s="42"/>
      <c r="G54" s="84"/>
      <c r="H54" s="41"/>
      <c r="I54" s="42"/>
      <c r="J54" s="43"/>
      <c r="K54" s="42"/>
      <c r="M54" s="45"/>
      <c r="N54" s="46"/>
      <c r="O54" s="47"/>
      <c r="P54" s="46"/>
      <c r="Q54" s="13"/>
      <c r="R54" s="45"/>
      <c r="S54" s="46"/>
      <c r="T54" s="47"/>
      <c r="U54" s="46"/>
    </row>
    <row r="55" spans="2:21" x14ac:dyDescent="0.2">
      <c r="B55" s="98" t="s">
        <v>103</v>
      </c>
      <c r="C55" s="41">
        <v>1</v>
      </c>
      <c r="D55" s="42">
        <f>C55/C20</f>
        <v>4.830917874396135E-3</v>
      </c>
      <c r="E55" s="43">
        <v>2300</v>
      </c>
      <c r="F55" s="42">
        <f>E55/E20</f>
        <v>2.0930622125904803E-4</v>
      </c>
      <c r="G55" s="84"/>
      <c r="H55" s="41">
        <v>1</v>
      </c>
      <c r="I55" s="42">
        <f>H55/H20</f>
        <v>4.0000000000000001E-3</v>
      </c>
      <c r="J55" s="43">
        <v>34650</v>
      </c>
      <c r="K55" s="42">
        <f>J55/J20</f>
        <v>1.7668888048564843E-3</v>
      </c>
      <c r="M55" s="45"/>
      <c r="N55" s="46"/>
      <c r="O55" s="47"/>
      <c r="P55" s="46"/>
      <c r="Q55" s="13"/>
      <c r="R55" s="45"/>
      <c r="S55" s="46"/>
      <c r="T55" s="47"/>
      <c r="U55" s="46"/>
    </row>
    <row r="56" spans="2:21" x14ac:dyDescent="0.2">
      <c r="B56" s="98" t="s">
        <v>104</v>
      </c>
      <c r="C56" s="41">
        <v>2</v>
      </c>
      <c r="D56" s="42">
        <f>C56/C20</f>
        <v>9.6618357487922701E-3</v>
      </c>
      <c r="E56" s="43">
        <v>424299</v>
      </c>
      <c r="F56" s="42">
        <f>E56/E20</f>
        <v>3.8612356684344706E-2</v>
      </c>
      <c r="G56" s="84"/>
      <c r="H56" s="41">
        <v>6</v>
      </c>
      <c r="I56" s="42">
        <f>H56/H20</f>
        <v>2.4E-2</v>
      </c>
      <c r="J56" s="43">
        <v>1037069</v>
      </c>
      <c r="K56" s="42">
        <f>J56/J20</f>
        <v>5.2882701470814121E-2</v>
      </c>
      <c r="M56" s="45"/>
      <c r="N56" s="46"/>
      <c r="O56" s="47"/>
      <c r="P56" s="46"/>
      <c r="Q56" s="13"/>
      <c r="R56" s="45"/>
      <c r="S56" s="46"/>
      <c r="T56" s="47"/>
      <c r="U56" s="46"/>
    </row>
    <row r="57" spans="2:21" x14ac:dyDescent="0.2">
      <c r="B57" s="98" t="s">
        <v>105</v>
      </c>
      <c r="C57" s="41">
        <v>2</v>
      </c>
      <c r="D57" s="42">
        <f>C57/C20</f>
        <v>9.6618357487922701E-3</v>
      </c>
      <c r="E57" s="43">
        <v>77705</v>
      </c>
      <c r="F57" s="42">
        <f>E57/E20</f>
        <v>7.0713651838844897E-3</v>
      </c>
      <c r="G57" s="84"/>
      <c r="H57" s="41">
        <v>7</v>
      </c>
      <c r="I57" s="42">
        <f>H57/H20</f>
        <v>2.8000000000000001E-2</v>
      </c>
      <c r="J57" s="43">
        <v>237780</v>
      </c>
      <c r="K57" s="42">
        <f>J57/J20</f>
        <v>1.2124987590729433E-2</v>
      </c>
      <c r="M57" s="45"/>
      <c r="N57" s="46"/>
      <c r="O57" s="47"/>
      <c r="P57" s="46"/>
      <c r="Q57" s="13"/>
      <c r="R57" s="45"/>
      <c r="S57" s="46"/>
      <c r="T57" s="47"/>
      <c r="U57" s="46"/>
    </row>
    <row r="58" spans="2:21" x14ac:dyDescent="0.2">
      <c r="B58" s="98" t="s">
        <v>106</v>
      </c>
      <c r="C58" s="41"/>
      <c r="D58" s="41"/>
      <c r="E58" s="43"/>
      <c r="F58" s="41"/>
      <c r="G58" s="84"/>
      <c r="H58" s="41">
        <v>1</v>
      </c>
      <c r="I58" s="42">
        <f>H58/H20</f>
        <v>4.0000000000000001E-3</v>
      </c>
      <c r="J58" s="43">
        <v>66000</v>
      </c>
      <c r="K58" s="42">
        <f>J58/J20</f>
        <v>3.3655024854409225E-3</v>
      </c>
      <c r="M58" s="45"/>
      <c r="N58" s="46"/>
      <c r="O58" s="47"/>
      <c r="P58" s="46"/>
      <c r="Q58" s="13"/>
      <c r="R58" s="45"/>
      <c r="S58" s="46"/>
      <c r="T58" s="47"/>
      <c r="U58" s="46"/>
    </row>
    <row r="59" spans="2:21" x14ac:dyDescent="0.2">
      <c r="B59" s="98" t="s">
        <v>107</v>
      </c>
      <c r="C59" s="41">
        <v>3</v>
      </c>
      <c r="D59" s="42">
        <f>C59/C20</f>
        <v>1.4492753623188406E-2</v>
      </c>
      <c r="E59" s="43">
        <v>14730</v>
      </c>
      <c r="F59" s="42">
        <f>E59/E20</f>
        <v>1.3404698431068597E-3</v>
      </c>
      <c r="G59" s="84"/>
      <c r="H59" s="41">
        <v>5</v>
      </c>
      <c r="I59" s="42">
        <f>H59/H20</f>
        <v>0.02</v>
      </c>
      <c r="J59" s="43">
        <v>342157</v>
      </c>
      <c r="K59" s="42">
        <f>J59/J20</f>
        <v>1.744742778653045E-2</v>
      </c>
      <c r="M59" s="45"/>
      <c r="N59" s="46"/>
      <c r="O59" s="47"/>
      <c r="P59" s="46"/>
      <c r="Q59" s="13"/>
      <c r="R59" s="45"/>
      <c r="S59" s="46"/>
      <c r="T59" s="47"/>
      <c r="U59" s="46"/>
    </row>
    <row r="60" spans="2:21" x14ac:dyDescent="0.2">
      <c r="B60" s="98" t="s">
        <v>108</v>
      </c>
      <c r="C60" s="41">
        <v>68</v>
      </c>
      <c r="D60" s="42">
        <f>C60/C20</f>
        <v>0.32850241545893721</v>
      </c>
      <c r="E60" s="43">
        <v>5733198.8099999996</v>
      </c>
      <c r="F60" s="67">
        <f>E60/E20</f>
        <v>0.52173659941216122</v>
      </c>
      <c r="G60" s="84"/>
      <c r="H60" s="41">
        <v>108</v>
      </c>
      <c r="I60" s="42">
        <f>H60/H20</f>
        <v>0.432</v>
      </c>
      <c r="J60" s="43">
        <v>13118277</v>
      </c>
      <c r="K60" s="67">
        <f>J60/J20</f>
        <v>0.66893324012428013</v>
      </c>
      <c r="M60" s="45"/>
      <c r="N60" s="46"/>
      <c r="O60" s="47"/>
      <c r="P60" s="68"/>
      <c r="Q60" s="13"/>
      <c r="R60" s="45"/>
      <c r="S60" s="46"/>
      <c r="T60" s="47"/>
      <c r="U60" s="68"/>
    </row>
    <row r="61" spans="2:21" x14ac:dyDescent="0.2">
      <c r="B61" s="98" t="s">
        <v>109</v>
      </c>
      <c r="C61" s="41">
        <v>11</v>
      </c>
      <c r="D61" s="42">
        <f>C61/C20</f>
        <v>5.3140096618357488E-2</v>
      </c>
      <c r="E61" s="43">
        <v>242946</v>
      </c>
      <c r="F61" s="42">
        <f>E61/E20</f>
        <v>2.2108743143478556E-2</v>
      </c>
      <c r="G61" s="84"/>
      <c r="H61" s="41">
        <v>11</v>
      </c>
      <c r="I61" s="42">
        <f>H61/H20</f>
        <v>4.3999999999999997E-2</v>
      </c>
      <c r="J61" s="43">
        <v>123540</v>
      </c>
      <c r="K61" s="42">
        <f>J61/J20</f>
        <v>6.2996087432025992E-3</v>
      </c>
      <c r="M61" s="45"/>
      <c r="N61" s="46"/>
      <c r="O61" s="47"/>
      <c r="P61" s="46"/>
      <c r="Q61" s="13"/>
      <c r="R61" s="45"/>
      <c r="S61" s="46"/>
      <c r="T61" s="47"/>
      <c r="U61" s="46"/>
    </row>
    <row r="62" spans="2:21" x14ac:dyDescent="0.2">
      <c r="B62" s="98" t="s">
        <v>110</v>
      </c>
      <c r="C62" s="41">
        <v>1</v>
      </c>
      <c r="D62" s="42">
        <f>C62/C20</f>
        <v>4.830917874396135E-3</v>
      </c>
      <c r="E62" s="43">
        <v>128130</v>
      </c>
      <c r="F62" s="42">
        <f>E62/E20</f>
        <v>1.1660176578226879E-2</v>
      </c>
      <c r="G62" s="84"/>
      <c r="H62" s="41">
        <v>1</v>
      </c>
      <c r="I62" s="42">
        <f>H62/H20</f>
        <v>4.0000000000000001E-3</v>
      </c>
      <c r="J62" s="43">
        <v>113900</v>
      </c>
      <c r="K62" s="42">
        <f>J62/J20</f>
        <v>5.8080414104806225E-3</v>
      </c>
      <c r="M62" s="45"/>
      <c r="N62" s="46"/>
      <c r="O62" s="47"/>
      <c r="P62" s="46"/>
      <c r="Q62" s="13"/>
      <c r="R62" s="45"/>
      <c r="S62" s="46"/>
      <c r="T62" s="47"/>
      <c r="U62" s="46"/>
    </row>
    <row r="63" spans="2:21" x14ac:dyDescent="0.2">
      <c r="B63" s="98" t="s">
        <v>111</v>
      </c>
      <c r="C63" s="41"/>
      <c r="D63" s="42"/>
      <c r="E63" s="43"/>
      <c r="F63" s="42"/>
      <c r="G63" s="84"/>
      <c r="H63" s="41"/>
      <c r="I63" s="42"/>
      <c r="J63" s="43"/>
      <c r="K63" s="42"/>
      <c r="M63" s="45"/>
      <c r="N63" s="46"/>
      <c r="O63" s="47"/>
      <c r="P63" s="46"/>
      <c r="Q63" s="13"/>
      <c r="R63" s="45"/>
      <c r="S63" s="46"/>
      <c r="T63" s="47"/>
      <c r="U63" s="46"/>
    </row>
    <row r="64" spans="2:21" x14ac:dyDescent="0.2">
      <c r="B64" s="192" t="s">
        <v>151</v>
      </c>
      <c r="C64" s="41">
        <v>96</v>
      </c>
      <c r="D64" s="42">
        <f>C64/C20</f>
        <v>0.46376811594202899</v>
      </c>
      <c r="E64" s="43">
        <v>1439142.85</v>
      </c>
      <c r="F64" s="42">
        <f>E64/E20</f>
        <v>0.13096589208064216</v>
      </c>
      <c r="G64" s="84"/>
      <c r="H64" s="41">
        <v>56</v>
      </c>
      <c r="I64" s="42">
        <f>H64/H20</f>
        <v>0.224</v>
      </c>
      <c r="J64" s="43">
        <v>625592</v>
      </c>
      <c r="K64" s="42">
        <f>J64/J20</f>
        <v>3.1900476225332694E-2</v>
      </c>
      <c r="M64" s="45"/>
      <c r="N64" s="46"/>
      <c r="O64" s="47"/>
      <c r="P64" s="46"/>
      <c r="Q64" s="13"/>
      <c r="R64" s="45"/>
      <c r="S64" s="46"/>
      <c r="T64" s="47"/>
      <c r="U64" s="46"/>
    </row>
    <row r="65" spans="2:37" x14ac:dyDescent="0.2">
      <c r="B65" s="37"/>
      <c r="C65" s="157"/>
      <c r="D65" s="151"/>
      <c r="E65" s="158"/>
      <c r="F65" s="151"/>
      <c r="G65" s="84"/>
      <c r="H65" s="157"/>
      <c r="I65" s="151"/>
      <c r="J65" s="158"/>
      <c r="K65" s="151"/>
      <c r="M65" s="45"/>
      <c r="N65" s="46"/>
      <c r="O65" s="155"/>
      <c r="P65" s="46"/>
      <c r="Q65" s="13"/>
      <c r="R65" s="45"/>
      <c r="S65" s="46"/>
      <c r="T65" s="155"/>
      <c r="U65" s="46"/>
    </row>
    <row r="66" spans="2:37" x14ac:dyDescent="0.2">
      <c r="B66" s="37"/>
      <c r="C66" s="157"/>
      <c r="D66" s="151"/>
      <c r="E66" s="158"/>
      <c r="F66" s="151"/>
      <c r="G66" s="84"/>
      <c r="H66" s="157"/>
      <c r="I66" s="151"/>
      <c r="J66" s="158"/>
      <c r="K66" s="151"/>
      <c r="M66" s="45"/>
      <c r="N66" s="46"/>
      <c r="O66" s="155"/>
      <c r="P66" s="46"/>
      <c r="Q66" s="13"/>
      <c r="R66" s="45"/>
      <c r="S66" s="46"/>
      <c r="T66" s="155"/>
      <c r="U66" s="46"/>
    </row>
    <row r="67" spans="2:37" x14ac:dyDescent="0.2">
      <c r="B67" s="177" t="s">
        <v>153</v>
      </c>
      <c r="C67" s="177"/>
      <c r="D67" s="151"/>
      <c r="E67" s="158"/>
      <c r="F67" s="151"/>
      <c r="G67" s="84"/>
      <c r="H67" s="157"/>
      <c r="I67" s="151"/>
      <c r="J67" s="158"/>
      <c r="K67" s="151"/>
      <c r="M67" s="45"/>
      <c r="N67" s="46"/>
      <c r="O67" s="155"/>
      <c r="P67" s="46"/>
      <c r="Q67" s="13"/>
      <c r="R67" s="45"/>
      <c r="S67" s="46"/>
      <c r="T67" s="155"/>
      <c r="U67" s="46"/>
    </row>
    <row r="68" spans="2:37" x14ac:dyDescent="0.2">
      <c r="B68" s="93" t="s">
        <v>112</v>
      </c>
      <c r="C68" s="41">
        <v>119</v>
      </c>
      <c r="D68" s="42">
        <f>C68/C20</f>
        <v>0.5748792270531401</v>
      </c>
      <c r="E68" s="154">
        <v>9074686</v>
      </c>
      <c r="F68" s="42">
        <f>E68/E20</f>
        <v>0.8258209720749502</v>
      </c>
      <c r="G68" s="84"/>
      <c r="H68" s="41">
        <v>210</v>
      </c>
      <c r="I68" s="42">
        <f>H68/H20</f>
        <v>0.84</v>
      </c>
      <c r="J68" s="154">
        <v>18750440.699999999</v>
      </c>
      <c r="K68" s="67">
        <f>J68/J20</f>
        <v>0.9561311330145853</v>
      </c>
      <c r="M68" s="45"/>
      <c r="N68" s="46"/>
      <c r="O68" s="155"/>
      <c r="P68" s="68"/>
      <c r="Q68" s="13"/>
      <c r="R68" s="45"/>
      <c r="S68" s="46"/>
      <c r="T68" s="155"/>
      <c r="U68" s="68"/>
    </row>
    <row r="69" spans="2:37" x14ac:dyDescent="0.2">
      <c r="B69" s="193" t="s">
        <v>113</v>
      </c>
      <c r="C69" s="194"/>
      <c r="D69" s="195">
        <f>C69/C20</f>
        <v>0</v>
      </c>
      <c r="E69" s="196"/>
      <c r="F69" s="42">
        <f>E69/E20</f>
        <v>0</v>
      </c>
      <c r="G69" s="84"/>
      <c r="H69" s="41"/>
      <c r="I69" s="42">
        <f>H69/H20</f>
        <v>0</v>
      </c>
      <c r="J69" s="154"/>
      <c r="K69" s="42">
        <f>J69/J20</f>
        <v>0</v>
      </c>
      <c r="M69" s="45"/>
      <c r="N69" s="46"/>
      <c r="O69" s="155"/>
      <c r="P69" s="46"/>
      <c r="Q69" s="13"/>
      <c r="R69" s="45"/>
      <c r="S69" s="46"/>
      <c r="T69" s="155"/>
      <c r="U69" s="46"/>
    </row>
    <row r="70" spans="2:37" x14ac:dyDescent="0.2">
      <c r="B70" s="13"/>
      <c r="C70" s="157"/>
      <c r="D70" s="157"/>
      <c r="E70" s="158"/>
      <c r="F70" s="84"/>
      <c r="G70" s="84"/>
      <c r="H70" s="84"/>
      <c r="I70" s="84"/>
      <c r="K70" s="84"/>
    </row>
    <row r="71" spans="2:37" x14ac:dyDescent="0.2">
      <c r="B71" s="13"/>
      <c r="C71" s="157"/>
      <c r="D71" s="157"/>
      <c r="E71" s="171"/>
      <c r="F71" s="84"/>
      <c r="G71" s="84"/>
      <c r="H71" s="84"/>
      <c r="I71" s="84"/>
      <c r="K71" s="84"/>
    </row>
    <row r="72" spans="2:37" s="171" customFormat="1" x14ac:dyDescent="0.2">
      <c r="B72" s="178"/>
      <c r="C72" s="178"/>
      <c r="D72" s="178"/>
      <c r="E72" s="178"/>
      <c r="K72" s="157"/>
      <c r="L72" s="3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</row>
    <row r="73" spans="2:37" s="171" customFormat="1" x14ac:dyDescent="0.2">
      <c r="C73" s="39"/>
      <c r="D73" s="39"/>
      <c r="E73" s="39"/>
      <c r="F73" s="39"/>
      <c r="G73" s="39"/>
      <c r="L73" s="3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</row>
    <row r="74" spans="2:37" s="171" customFormat="1" x14ac:dyDescent="0.2">
      <c r="B74" s="147"/>
      <c r="C74" s="38"/>
      <c r="D74" s="74"/>
      <c r="E74" s="74"/>
      <c r="F74" s="74"/>
      <c r="G74" s="74"/>
      <c r="L74" s="3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</row>
    <row r="75" spans="2:37" s="171" customFormat="1" x14ac:dyDescent="0.2">
      <c r="B75" s="116"/>
      <c r="C75" s="38"/>
      <c r="D75" s="74"/>
      <c r="E75" s="74"/>
      <c r="F75" s="74"/>
      <c r="G75" s="74"/>
      <c r="L75" s="3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</row>
    <row r="76" spans="2:37" s="171" customFormat="1" x14ac:dyDescent="0.2">
      <c r="B76" s="116"/>
      <c r="C76" s="157"/>
      <c r="D76" s="74"/>
      <c r="E76" s="53"/>
      <c r="F76" s="74"/>
      <c r="G76" s="74"/>
      <c r="L76" s="3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</row>
    <row r="77" spans="2:37" x14ac:dyDescent="0.2">
      <c r="B77" s="116"/>
      <c r="E77" s="53"/>
    </row>
    <row r="78" spans="2:37" x14ac:dyDescent="0.2">
      <c r="E78" s="54"/>
    </row>
  </sheetData>
  <mergeCells count="8">
    <mergeCell ref="R18:U18"/>
    <mergeCell ref="M18:P18"/>
    <mergeCell ref="B67:C67"/>
    <mergeCell ref="B72:E72"/>
    <mergeCell ref="C18:F18"/>
    <mergeCell ref="H18:K18"/>
    <mergeCell ref="B31:E31"/>
    <mergeCell ref="B46:C46"/>
  </mergeCells>
  <phoneticPr fontId="1" type="noConversion"/>
  <pageMargins left="0.37" right="0.2" top="0.24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9:Y77"/>
  <sheetViews>
    <sheetView workbookViewId="0">
      <selection activeCell="G7" sqref="G7"/>
    </sheetView>
  </sheetViews>
  <sheetFormatPr baseColWidth="10" defaultColWidth="8.83203125" defaultRowHeight="16" x14ac:dyDescent="0.2"/>
  <cols>
    <col min="1" max="1" width="4.33203125" style="65" customWidth="1"/>
    <col min="2" max="2" width="11.6640625" style="65" customWidth="1"/>
    <col min="3" max="3" width="5" style="65" customWidth="1"/>
    <col min="4" max="4" width="9.6640625" style="65" customWidth="1"/>
    <col min="5" max="5" width="13" style="65" customWidth="1"/>
    <col min="6" max="6" width="9.6640625" style="65" customWidth="1"/>
    <col min="7" max="7" width="12" style="65" customWidth="1"/>
    <col min="8" max="8" width="4.5" style="65" customWidth="1"/>
    <col min="9" max="9" width="8.83203125" style="65" customWidth="1"/>
    <col min="10" max="10" width="15" style="65" customWidth="1"/>
    <col min="11" max="11" width="10" style="65" customWidth="1"/>
    <col min="12" max="12" width="6.6640625" style="4" customWidth="1"/>
    <col min="13" max="13" width="5.1640625" style="69" customWidth="1"/>
    <col min="14" max="14" width="6" style="69" customWidth="1"/>
    <col min="15" max="15" width="11.5" style="69" customWidth="1"/>
    <col min="16" max="16" width="6.33203125" style="69" customWidth="1"/>
    <col min="17" max="17" width="10" style="69" customWidth="1"/>
    <col min="18" max="18" width="5.1640625" style="69" customWidth="1"/>
    <col min="19" max="19" width="6" style="69" customWidth="1"/>
    <col min="20" max="20" width="11.5" style="69" customWidth="1"/>
    <col min="21" max="21" width="6.33203125" style="69" customWidth="1"/>
    <col min="22" max="25" width="8.83203125" style="69"/>
    <col min="26" max="16384" width="8.83203125" style="65"/>
  </cols>
  <sheetData>
    <row r="9" spans="2:25" ht="7.5" customHeight="1" x14ac:dyDescent="0.2"/>
    <row r="10" spans="2:25" x14ac:dyDescent="0.2">
      <c r="B10" s="66" t="s">
        <v>135</v>
      </c>
    </row>
    <row r="11" spans="2:25" ht="7.5" customHeight="1" x14ac:dyDescent="0.2">
      <c r="B11" s="66"/>
    </row>
    <row r="12" spans="2:25" s="66" customFormat="1" x14ac:dyDescent="0.2">
      <c r="B12" s="140"/>
      <c r="C12" s="141">
        <v>2004</v>
      </c>
      <c r="D12" s="141"/>
      <c r="E12" s="141"/>
      <c r="F12" s="141"/>
      <c r="G12" s="12"/>
      <c r="H12" s="141" t="s">
        <v>162</v>
      </c>
      <c r="I12" s="141"/>
      <c r="J12" s="141"/>
      <c r="K12" s="141"/>
      <c r="L12" s="12"/>
      <c r="M12" s="142"/>
      <c r="N12" s="142"/>
      <c r="O12" s="142"/>
      <c r="P12" s="142"/>
      <c r="Q12" s="112"/>
      <c r="R12" s="142"/>
      <c r="S12" s="142"/>
      <c r="T12" s="142"/>
      <c r="U12" s="142"/>
      <c r="V12" s="112"/>
      <c r="W12" s="112"/>
      <c r="X12" s="112"/>
      <c r="Y12" s="112"/>
    </row>
    <row r="13" spans="2:25" s="66" customFormat="1" x14ac:dyDescent="0.2">
      <c r="B13" s="140"/>
      <c r="C13" s="140" t="s">
        <v>73</v>
      </c>
      <c r="D13" s="140"/>
      <c r="E13" s="140" t="s">
        <v>74</v>
      </c>
      <c r="F13" s="140"/>
      <c r="G13" s="12"/>
      <c r="H13" s="140" t="s">
        <v>73</v>
      </c>
      <c r="I13" s="41" t="s">
        <v>38</v>
      </c>
      <c r="J13" s="140" t="s">
        <v>74</v>
      </c>
      <c r="K13" s="41" t="s">
        <v>38</v>
      </c>
      <c r="L13" s="12"/>
      <c r="M13" s="112"/>
      <c r="N13" s="45"/>
      <c r="O13" s="112"/>
      <c r="P13" s="45"/>
      <c r="Q13" s="112"/>
      <c r="R13" s="112"/>
      <c r="S13" s="45"/>
      <c r="T13" s="112"/>
      <c r="U13" s="45"/>
      <c r="V13" s="112"/>
      <c r="W13" s="112"/>
      <c r="X13" s="112"/>
      <c r="Y13" s="112"/>
    </row>
    <row r="14" spans="2:25" s="66" customFormat="1" x14ac:dyDescent="0.2">
      <c r="B14" s="140" t="s">
        <v>75</v>
      </c>
      <c r="C14" s="176">
        <v>83</v>
      </c>
      <c r="D14" s="67"/>
      <c r="E14" s="22">
        <v>6161174.1999999993</v>
      </c>
      <c r="F14" s="144"/>
      <c r="G14" s="12"/>
      <c r="H14" s="176">
        <v>111</v>
      </c>
      <c r="I14" s="42">
        <f>H14/C14</f>
        <v>1.3373493975903614</v>
      </c>
      <c r="J14" s="179">
        <v>12263382.529999999</v>
      </c>
      <c r="K14" s="50">
        <f>J14/E14</f>
        <v>1.9904294428162737</v>
      </c>
      <c r="L14" s="12"/>
      <c r="M14" s="14"/>
      <c r="N14" s="46"/>
      <c r="O14" s="146"/>
      <c r="P14" s="46"/>
      <c r="Q14" s="48"/>
      <c r="R14" s="14"/>
      <c r="S14" s="46"/>
      <c r="T14" s="146"/>
      <c r="U14" s="46"/>
      <c r="V14" s="112"/>
      <c r="W14" s="112"/>
      <c r="X14" s="112"/>
      <c r="Y14" s="112"/>
    </row>
    <row r="15" spans="2:25" s="147" customFormat="1" x14ac:dyDescent="0.2">
      <c r="C15" s="148"/>
      <c r="D15" s="149"/>
      <c r="E15" s="150"/>
      <c r="F15" s="149"/>
      <c r="G15" s="37"/>
      <c r="H15" s="148"/>
      <c r="I15" s="151"/>
      <c r="J15" s="150"/>
      <c r="K15" s="151"/>
      <c r="L15" s="37"/>
      <c r="M15" s="152"/>
      <c r="N15" s="46"/>
      <c r="O15" s="153"/>
      <c r="P15" s="46"/>
      <c r="Q15" s="48"/>
      <c r="R15" s="152"/>
      <c r="S15" s="46"/>
      <c r="T15" s="153"/>
      <c r="U15" s="46"/>
      <c r="V15" s="112"/>
      <c r="W15" s="112"/>
      <c r="X15" s="112"/>
      <c r="Y15" s="112"/>
    </row>
    <row r="16" spans="2:25" s="147" customFormat="1" ht="32" x14ac:dyDescent="0.2">
      <c r="B16" s="10" t="s">
        <v>43</v>
      </c>
      <c r="C16" s="41">
        <v>11</v>
      </c>
      <c r="D16" s="42">
        <f>C16/C14</f>
        <v>0.13253012048192772</v>
      </c>
      <c r="E16" s="154">
        <v>290875.33</v>
      </c>
      <c r="F16" s="42">
        <f>E16/E14</f>
        <v>4.7211021886055429E-2</v>
      </c>
      <c r="G16" s="37"/>
      <c r="H16" s="41">
        <v>16</v>
      </c>
      <c r="I16" s="42">
        <f>H16/H14</f>
        <v>0.14414414414414414</v>
      </c>
      <c r="J16" s="154">
        <v>1781847</v>
      </c>
      <c r="K16" s="42">
        <f>J16/J14</f>
        <v>0.14529816676932772</v>
      </c>
      <c r="L16" s="37"/>
      <c r="M16" s="45"/>
      <c r="N16" s="46"/>
      <c r="O16" s="155"/>
      <c r="P16" s="46"/>
      <c r="Q16" s="13"/>
      <c r="R16" s="45"/>
      <c r="S16" s="46"/>
      <c r="T16" s="155"/>
      <c r="U16" s="46"/>
      <c r="V16" s="112"/>
      <c r="W16" s="112"/>
      <c r="X16" s="112"/>
      <c r="Y16" s="112"/>
    </row>
    <row r="17" spans="2:25" x14ac:dyDescent="0.2">
      <c r="B17" s="140" t="s">
        <v>59</v>
      </c>
      <c r="C17" s="41">
        <v>12</v>
      </c>
      <c r="D17" s="42">
        <f>C17/C14</f>
        <v>0.14457831325301204</v>
      </c>
      <c r="E17" s="154">
        <v>251134.51</v>
      </c>
      <c r="F17" s="42">
        <f>E17/E14</f>
        <v>4.0760819585331648E-2</v>
      </c>
      <c r="G17" s="4" t="s">
        <v>177</v>
      </c>
      <c r="H17" s="41">
        <v>6</v>
      </c>
      <c r="I17" s="42">
        <f>H17/H14</f>
        <v>5.4054054054054057E-2</v>
      </c>
      <c r="J17" s="154">
        <v>126148</v>
      </c>
      <c r="K17" s="42">
        <f>J17/J14</f>
        <v>1.028655835299953E-2</v>
      </c>
      <c r="M17" s="45"/>
      <c r="N17" s="46"/>
      <c r="O17" s="155"/>
      <c r="P17" s="46"/>
      <c r="Q17" s="48"/>
      <c r="R17" s="45"/>
      <c r="S17" s="46"/>
      <c r="T17" s="155"/>
      <c r="U17" s="46"/>
    </row>
    <row r="18" spans="2:25" x14ac:dyDescent="0.2">
      <c r="B18" s="140" t="s">
        <v>68</v>
      </c>
      <c r="C18" s="41"/>
      <c r="D18" s="42"/>
      <c r="E18" s="154"/>
      <c r="F18" s="42"/>
      <c r="G18" s="4"/>
      <c r="H18" s="41">
        <v>28</v>
      </c>
      <c r="I18" s="42">
        <f>H18/H14</f>
        <v>0.25225225225225223</v>
      </c>
      <c r="J18" s="154">
        <v>8290087.2199999997</v>
      </c>
      <c r="K18" s="42">
        <f>J18/J14</f>
        <v>0.67600331309244421</v>
      </c>
      <c r="M18" s="45"/>
      <c r="N18" s="46"/>
      <c r="O18" s="155"/>
      <c r="P18" s="46"/>
      <c r="Q18" s="48"/>
      <c r="R18" s="45"/>
      <c r="S18" s="46"/>
      <c r="T18" s="155"/>
      <c r="U18" s="46"/>
    </row>
    <row r="19" spans="2:25" x14ac:dyDescent="0.2">
      <c r="B19" s="140" t="s">
        <v>76</v>
      </c>
      <c r="C19" s="41"/>
      <c r="D19" s="42"/>
      <c r="E19" s="154"/>
      <c r="F19" s="42"/>
      <c r="G19" s="39"/>
      <c r="H19" s="41">
        <v>47</v>
      </c>
      <c r="I19" s="42">
        <f>H19/H14</f>
        <v>0.42342342342342343</v>
      </c>
      <c r="J19" s="154">
        <v>3711939.87</v>
      </c>
      <c r="K19" s="42">
        <f>J19/J14</f>
        <v>0.30268483111567751</v>
      </c>
      <c r="M19" s="45"/>
      <c r="N19" s="46"/>
      <c r="O19" s="155"/>
      <c r="P19" s="46"/>
      <c r="Q19" s="48"/>
      <c r="R19" s="45"/>
      <c r="S19" s="46"/>
      <c r="T19" s="155"/>
      <c r="U19" s="46"/>
    </row>
    <row r="20" spans="2:25" x14ac:dyDescent="0.2">
      <c r="B20" s="140" t="s">
        <v>67</v>
      </c>
      <c r="C20" s="41">
        <v>5</v>
      </c>
      <c r="D20" s="42">
        <f>C20/C14</f>
        <v>6.0240963855421686E-2</v>
      </c>
      <c r="E20" s="154">
        <v>395342.73</v>
      </c>
      <c r="F20" s="42">
        <f>E20/E14</f>
        <v>6.4166783338150055E-2</v>
      </c>
      <c r="G20" s="39"/>
      <c r="H20" s="41">
        <v>34</v>
      </c>
      <c r="I20" s="42">
        <f>H20/H14</f>
        <v>0.30630630630630629</v>
      </c>
      <c r="J20" s="154">
        <v>259675.44</v>
      </c>
      <c r="K20" s="42">
        <f>J20/J14</f>
        <v>2.1174862593151125E-2</v>
      </c>
      <c r="M20" s="45"/>
      <c r="N20" s="46"/>
      <c r="O20" s="155"/>
      <c r="P20" s="46"/>
      <c r="Q20" s="48"/>
      <c r="R20" s="45"/>
      <c r="S20" s="46"/>
      <c r="T20" s="155"/>
      <c r="U20" s="46"/>
    </row>
    <row r="21" spans="2:25" x14ac:dyDescent="0.2">
      <c r="B21" s="147"/>
      <c r="C21" s="157"/>
      <c r="D21" s="151"/>
      <c r="E21" s="158"/>
      <c r="F21" s="151"/>
      <c r="G21" s="39"/>
      <c r="H21" s="41"/>
      <c r="I21" s="42"/>
      <c r="J21" s="154"/>
      <c r="K21" s="42"/>
      <c r="M21" s="45"/>
      <c r="N21" s="46"/>
      <c r="O21" s="155"/>
      <c r="P21" s="46"/>
      <c r="Q21" s="48"/>
      <c r="R21" s="45"/>
      <c r="S21" s="46"/>
      <c r="T21" s="155"/>
      <c r="U21" s="46"/>
    </row>
    <row r="22" spans="2:25" x14ac:dyDescent="0.2">
      <c r="B22" s="147"/>
      <c r="C22" s="157"/>
      <c r="D22" s="151"/>
      <c r="E22" s="158"/>
      <c r="F22" s="151"/>
      <c r="G22" s="39"/>
      <c r="H22" s="197">
        <v>54</v>
      </c>
      <c r="I22" s="160">
        <f>H22/H14</f>
        <v>0.48648648648648651</v>
      </c>
      <c r="J22" s="198">
        <v>3724219.27</v>
      </c>
      <c r="K22" s="160">
        <f>J22/J14</f>
        <v>0.30368613723737442</v>
      </c>
      <c r="M22" s="163"/>
      <c r="N22" s="164"/>
      <c r="O22" s="165"/>
      <c r="P22" s="164"/>
      <c r="Q22" s="48"/>
      <c r="R22" s="163"/>
      <c r="S22" s="164"/>
      <c r="T22" s="165"/>
      <c r="U22" s="164"/>
    </row>
    <row r="23" spans="2:25" x14ac:dyDescent="0.2">
      <c r="B23" s="12"/>
      <c r="C23" s="84"/>
      <c r="D23" s="87"/>
      <c r="E23" s="166"/>
      <c r="F23" s="87"/>
      <c r="G23" s="39"/>
      <c r="H23" s="41">
        <v>4</v>
      </c>
      <c r="I23" s="42">
        <f>H23/H14</f>
        <v>3.6036036036036036E-2</v>
      </c>
      <c r="J23" s="154">
        <v>2510447</v>
      </c>
      <c r="K23" s="42">
        <f>J23/J14</f>
        <v>0.20471081236018496</v>
      </c>
      <c r="M23" s="45"/>
      <c r="N23" s="46"/>
      <c r="O23" s="155"/>
      <c r="P23" s="46"/>
      <c r="Q23" s="13"/>
      <c r="R23" s="45"/>
      <c r="S23" s="46"/>
      <c r="T23" s="155"/>
      <c r="U23" s="46"/>
    </row>
    <row r="24" spans="2:25" x14ac:dyDescent="0.2">
      <c r="B24" s="12"/>
      <c r="C24" s="84"/>
      <c r="D24" s="87"/>
      <c r="E24" s="166"/>
      <c r="F24" s="87"/>
      <c r="G24" s="39"/>
      <c r="H24" s="41">
        <v>3</v>
      </c>
      <c r="I24" s="42">
        <f>H24/H14</f>
        <v>2.7027027027027029E-2</v>
      </c>
      <c r="J24" s="154">
        <v>575850</v>
      </c>
      <c r="K24" s="42">
        <f>J24/J14</f>
        <v>4.6956865170868972E-2</v>
      </c>
      <c r="M24" s="45"/>
      <c r="N24" s="46"/>
      <c r="O24" s="155"/>
      <c r="P24" s="46"/>
      <c r="Q24" s="13"/>
      <c r="R24" s="45"/>
      <c r="S24" s="46"/>
      <c r="T24" s="155"/>
      <c r="U24" s="46"/>
    </row>
    <row r="25" spans="2:25" x14ac:dyDescent="0.2">
      <c r="B25" s="167" t="s">
        <v>156</v>
      </c>
      <c r="C25" s="167"/>
      <c r="D25" s="167"/>
      <c r="E25" s="167"/>
      <c r="F25" s="87"/>
      <c r="G25" s="39"/>
      <c r="H25" s="157"/>
      <c r="I25" s="151"/>
      <c r="J25" s="158"/>
      <c r="K25" s="151"/>
      <c r="M25" s="45"/>
      <c r="N25" s="46"/>
      <c r="O25" s="155"/>
      <c r="P25" s="46"/>
      <c r="Q25" s="48"/>
      <c r="R25" s="45"/>
      <c r="S25" s="46"/>
      <c r="T25" s="155"/>
      <c r="U25" s="46"/>
    </row>
    <row r="26" spans="2:25" ht="48" x14ac:dyDescent="0.2">
      <c r="B26" s="140" t="s">
        <v>70</v>
      </c>
      <c r="C26" s="41">
        <v>74</v>
      </c>
      <c r="D26" s="42">
        <f>C26/C14</f>
        <v>0.89156626506024095</v>
      </c>
      <c r="E26" s="43">
        <v>1506040.79</v>
      </c>
      <c r="F26" s="42">
        <f>E26/E14</f>
        <v>0.24444054673863957</v>
      </c>
      <c r="G26" s="39" t="s">
        <v>28</v>
      </c>
      <c r="H26" s="41">
        <v>101</v>
      </c>
      <c r="I26" s="42">
        <f>H26/H14</f>
        <v>0.90990990990990994</v>
      </c>
      <c r="J26" s="154">
        <v>1444855.31</v>
      </c>
      <c r="K26" s="42">
        <f>J26/J14</f>
        <v>0.11781866108028843</v>
      </c>
      <c r="M26" s="45"/>
      <c r="N26" s="46"/>
      <c r="O26" s="155"/>
      <c r="P26" s="46"/>
      <c r="Q26" s="48"/>
      <c r="R26" s="45"/>
      <c r="S26" s="46"/>
      <c r="T26" s="155"/>
      <c r="U26" s="46"/>
    </row>
    <row r="27" spans="2:25" ht="24" customHeight="1" x14ac:dyDescent="0.2">
      <c r="B27" s="140" t="s">
        <v>69</v>
      </c>
      <c r="C27" s="19">
        <v>8</v>
      </c>
      <c r="D27" s="42">
        <f>C27/C14</f>
        <v>9.6385542168674704E-2</v>
      </c>
      <c r="E27" s="33">
        <v>1749296.41</v>
      </c>
      <c r="F27" s="42">
        <f>E27/E14</f>
        <v>0.28392256949982037</v>
      </c>
      <c r="G27" s="39" t="s">
        <v>29</v>
      </c>
      <c r="H27" s="41">
        <v>6</v>
      </c>
      <c r="I27" s="42">
        <f>H27/H14</f>
        <v>5.4054054054054057E-2</v>
      </c>
      <c r="J27" s="154">
        <v>1519547</v>
      </c>
      <c r="K27" s="67">
        <f>J27/J14</f>
        <v>0.12390928818233643</v>
      </c>
      <c r="L27" s="4" t="s">
        <v>24</v>
      </c>
      <c r="M27" s="45"/>
      <c r="N27" s="46"/>
      <c r="O27" s="155"/>
      <c r="P27" s="68"/>
      <c r="Q27" s="48"/>
      <c r="R27" s="45"/>
      <c r="S27" s="46"/>
      <c r="T27" s="155"/>
      <c r="U27" s="68"/>
    </row>
    <row r="28" spans="2:25" ht="48" x14ac:dyDescent="0.2">
      <c r="B28" s="140" t="s">
        <v>71</v>
      </c>
      <c r="C28" s="41"/>
      <c r="D28" s="42">
        <f>C28/C14</f>
        <v>0</v>
      </c>
      <c r="E28" s="43"/>
      <c r="F28" s="42">
        <f>E28/E14</f>
        <v>0</v>
      </c>
      <c r="G28" s="39"/>
      <c r="H28" s="41">
        <v>3</v>
      </c>
      <c r="I28" s="42">
        <f>H28/H14</f>
        <v>2.7027027027027029E-2</v>
      </c>
      <c r="J28" s="154">
        <v>2940880</v>
      </c>
      <c r="K28" s="67">
        <f>J28/J14</f>
        <v>0.23980985611479577</v>
      </c>
      <c r="L28" s="4" t="s">
        <v>157</v>
      </c>
      <c r="M28" s="45"/>
      <c r="N28" s="46"/>
      <c r="O28" s="155"/>
      <c r="P28" s="68"/>
      <c r="Q28" s="48"/>
      <c r="R28" s="45"/>
      <c r="S28" s="46"/>
      <c r="T28" s="155"/>
      <c r="U28" s="68"/>
    </row>
    <row r="29" spans="2:25" ht="32" x14ac:dyDescent="0.2">
      <c r="B29" s="140" t="s">
        <v>36</v>
      </c>
      <c r="C29" s="41">
        <v>1</v>
      </c>
      <c r="D29" s="42">
        <f>C29/C14</f>
        <v>1.2048192771084338E-2</v>
      </c>
      <c r="E29" s="43">
        <v>2905837</v>
      </c>
      <c r="F29" s="42">
        <f>E29/E14</f>
        <v>0.47163688376154017</v>
      </c>
      <c r="G29" s="39" t="s">
        <v>37</v>
      </c>
      <c r="H29" s="49">
        <v>1</v>
      </c>
      <c r="I29" s="42">
        <f>H29/H14</f>
        <v>9.0090090090090089E-3</v>
      </c>
      <c r="J29" s="154">
        <v>6358100.04</v>
      </c>
      <c r="K29" s="185">
        <f>J29/J14</f>
        <v>0.51846217994473665</v>
      </c>
      <c r="L29" s="4" t="s">
        <v>39</v>
      </c>
      <c r="M29" s="45"/>
      <c r="N29" s="46"/>
      <c r="O29" s="35"/>
      <c r="P29" s="68"/>
      <c r="Q29" s="48"/>
      <c r="R29" s="45"/>
      <c r="S29" s="46"/>
      <c r="T29" s="35"/>
      <c r="U29" s="68"/>
    </row>
    <row r="30" spans="2:25" x14ac:dyDescent="0.2">
      <c r="B30" s="147"/>
      <c r="C30" s="157"/>
      <c r="D30" s="151"/>
      <c r="E30" s="168"/>
      <c r="F30" s="151"/>
      <c r="G30" s="39"/>
      <c r="H30" s="157"/>
      <c r="I30" s="151"/>
      <c r="J30" s="158"/>
      <c r="K30" s="149"/>
      <c r="M30" s="45"/>
      <c r="N30" s="46"/>
      <c r="O30" s="155"/>
      <c r="P30" s="68"/>
      <c r="Q30" s="48"/>
      <c r="R30" s="45"/>
      <c r="S30" s="46"/>
      <c r="T30" s="155"/>
      <c r="U30" s="68"/>
    </row>
    <row r="31" spans="2:25" x14ac:dyDescent="0.2">
      <c r="B31" s="66" t="s">
        <v>149</v>
      </c>
      <c r="C31" s="84"/>
      <c r="D31" s="87"/>
      <c r="E31" s="169"/>
      <c r="F31" s="87"/>
      <c r="G31" s="39"/>
      <c r="H31" s="84"/>
      <c r="I31" s="87"/>
      <c r="J31" s="166"/>
      <c r="K31" s="87"/>
      <c r="M31" s="45"/>
      <c r="N31" s="46"/>
      <c r="O31" s="155"/>
      <c r="P31" s="46"/>
      <c r="R31" s="45"/>
      <c r="S31" s="46"/>
      <c r="T31" s="155"/>
      <c r="U31" s="46"/>
    </row>
    <row r="32" spans="2:25" s="92" customFormat="1" x14ac:dyDescent="0.2">
      <c r="B32" s="170" t="s">
        <v>132</v>
      </c>
      <c r="C32" s="95">
        <v>20</v>
      </c>
      <c r="D32" s="96">
        <f>C32/C14</f>
        <v>0.24096385542168675</v>
      </c>
      <c r="E32" s="97">
        <v>5500328.4900000002</v>
      </c>
      <c r="F32" s="99">
        <f>E32/E14</f>
        <v>0.89274029778284814</v>
      </c>
      <c r="G32" s="9"/>
      <c r="H32" s="95">
        <v>31</v>
      </c>
      <c r="I32" s="99">
        <f>H32/H14</f>
        <v>0.27927927927927926</v>
      </c>
      <c r="J32" s="199">
        <v>11414678.099999998</v>
      </c>
      <c r="K32" s="99">
        <f>J32/J14</f>
        <v>0.93079361033354302</v>
      </c>
      <c r="L32" s="88"/>
      <c r="M32" s="45"/>
      <c r="N32" s="68"/>
      <c r="O32" s="155"/>
      <c r="P32" s="68"/>
      <c r="Q32" s="48"/>
      <c r="R32" s="45"/>
      <c r="S32" s="68"/>
      <c r="T32" s="155"/>
      <c r="U32" s="68"/>
      <c r="V32" s="69"/>
      <c r="W32" s="69"/>
      <c r="X32" s="69"/>
      <c r="Y32" s="69"/>
    </row>
    <row r="33" spans="2:25" s="92" customFormat="1" x14ac:dyDescent="0.2">
      <c r="B33" s="170" t="s">
        <v>127</v>
      </c>
      <c r="C33" s="200">
        <v>63</v>
      </c>
      <c r="D33" s="96">
        <f>C33/C14</f>
        <v>0.75903614457831325</v>
      </c>
      <c r="E33" s="133">
        <v>660845.71</v>
      </c>
      <c r="F33" s="96">
        <f>E33/E14</f>
        <v>0.10725970221715206</v>
      </c>
      <c r="G33" s="9"/>
      <c r="H33" s="95">
        <v>80</v>
      </c>
      <c r="I33" s="99">
        <f>H33/H14</f>
        <v>0.72072072072072069</v>
      </c>
      <c r="J33" s="199">
        <v>848704.43</v>
      </c>
      <c r="K33" s="96">
        <f>J33/J14</f>
        <v>6.9206389666456897E-2</v>
      </c>
      <c r="L33" s="88"/>
      <c r="M33" s="45"/>
      <c r="N33" s="68"/>
      <c r="O33" s="155"/>
      <c r="P33" s="46"/>
      <c r="Q33" s="48"/>
      <c r="R33" s="45"/>
      <c r="S33" s="68"/>
      <c r="T33" s="155"/>
      <c r="U33" s="46"/>
      <c r="V33" s="69"/>
      <c r="W33" s="69"/>
      <c r="X33" s="69"/>
      <c r="Y33" s="69"/>
    </row>
    <row r="34" spans="2:25" s="92" customFormat="1" x14ac:dyDescent="0.2">
      <c r="B34" s="170"/>
      <c r="D34" s="201"/>
      <c r="E34" s="91"/>
      <c r="F34" s="201"/>
      <c r="G34" s="88"/>
      <c r="I34" s="201"/>
      <c r="J34" s="202"/>
      <c r="K34" s="201"/>
      <c r="L34" s="8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</row>
    <row r="35" spans="2:25" s="92" customFormat="1" x14ac:dyDescent="0.2">
      <c r="B35" s="170" t="s">
        <v>150</v>
      </c>
      <c r="D35" s="201"/>
      <c r="E35" s="91"/>
      <c r="F35" s="201"/>
      <c r="G35" s="88"/>
      <c r="I35" s="201"/>
      <c r="J35" s="202"/>
      <c r="K35" s="201"/>
      <c r="L35" s="8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</row>
    <row r="36" spans="2:25" s="92" customFormat="1" ht="48" x14ac:dyDescent="0.2">
      <c r="B36" s="10" t="s">
        <v>144</v>
      </c>
      <c r="C36" s="95">
        <v>5</v>
      </c>
      <c r="D36" s="96">
        <f>C36/C14</f>
        <v>6.0240963855421686E-2</v>
      </c>
      <c r="E36" s="97">
        <v>52421.85</v>
      </c>
      <c r="F36" s="96">
        <f>E36/E14</f>
        <v>8.5084187361558466E-3</v>
      </c>
      <c r="G36" s="203"/>
      <c r="H36" s="95">
        <v>12</v>
      </c>
      <c r="I36" s="96">
        <f>H36/H14</f>
        <v>0.10810810810810811</v>
      </c>
      <c r="J36" s="199">
        <v>578449</v>
      </c>
      <c r="K36" s="96">
        <f>J36/J14</f>
        <v>4.7168796911042782E-2</v>
      </c>
      <c r="L36" s="88"/>
      <c r="M36" s="45"/>
      <c r="N36" s="46"/>
      <c r="O36" s="155"/>
      <c r="P36" s="46"/>
      <c r="Q36" s="13"/>
      <c r="R36" s="45"/>
      <c r="S36" s="46"/>
      <c r="T36" s="155"/>
      <c r="U36" s="46"/>
      <c r="V36" s="69"/>
      <c r="W36" s="69"/>
      <c r="X36" s="69"/>
      <c r="Y36" s="69"/>
    </row>
    <row r="37" spans="2:25" s="92" customFormat="1" ht="48" x14ac:dyDescent="0.2">
      <c r="B37" s="10" t="s">
        <v>145</v>
      </c>
      <c r="C37" s="95">
        <v>47</v>
      </c>
      <c r="D37" s="96">
        <f>C37/C14</f>
        <v>0.5662650602409639</v>
      </c>
      <c r="E37" s="97">
        <v>4641171.4400000004</v>
      </c>
      <c r="F37" s="99">
        <f>E37/E14</f>
        <v>0.75329333165097023</v>
      </c>
      <c r="G37" s="203"/>
      <c r="H37" s="95">
        <v>61</v>
      </c>
      <c r="I37" s="96">
        <f>H37/H14</f>
        <v>0.5495495495495496</v>
      </c>
      <c r="J37" s="199">
        <v>4114865</v>
      </c>
      <c r="K37" s="99">
        <f>J37/J14</f>
        <v>0.33554078492893591</v>
      </c>
      <c r="L37" s="88"/>
      <c r="M37" s="45"/>
      <c r="N37" s="46"/>
      <c r="O37" s="155"/>
      <c r="P37" s="68"/>
      <c r="Q37" s="13"/>
      <c r="R37" s="45"/>
      <c r="S37" s="46"/>
      <c r="T37" s="155"/>
      <c r="U37" s="68"/>
      <c r="V37" s="69"/>
      <c r="W37" s="69"/>
      <c r="X37" s="69"/>
      <c r="Y37" s="69"/>
    </row>
    <row r="38" spans="2:25" s="92" customFormat="1" ht="48" x14ac:dyDescent="0.2">
      <c r="B38" s="10" t="s">
        <v>146</v>
      </c>
      <c r="C38" s="95">
        <v>3</v>
      </c>
      <c r="D38" s="96">
        <f>C38/C14</f>
        <v>3.614457831325301E-2</v>
      </c>
      <c r="E38" s="97">
        <f>171510.5-4100</f>
        <v>167410.5</v>
      </c>
      <c r="F38" s="96">
        <f>E38/E14</f>
        <v>2.7171849807460405E-2</v>
      </c>
      <c r="G38" s="203"/>
      <c r="H38" s="95">
        <v>8</v>
      </c>
      <c r="I38" s="96">
        <f>H38/H14</f>
        <v>7.2072072072072071E-2</v>
      </c>
      <c r="J38" s="199">
        <v>7458133.5999999996</v>
      </c>
      <c r="K38" s="99">
        <f>J38/J14</f>
        <v>0.60816284428501799</v>
      </c>
      <c r="L38" s="88"/>
      <c r="M38" s="45"/>
      <c r="N38" s="46"/>
      <c r="O38" s="155"/>
      <c r="P38" s="68"/>
      <c r="Q38" s="13"/>
      <c r="R38" s="45"/>
      <c r="S38" s="46"/>
      <c r="T38" s="155"/>
      <c r="U38" s="68"/>
      <c r="V38" s="69"/>
      <c r="W38" s="69"/>
      <c r="X38" s="69"/>
      <c r="Y38" s="69"/>
    </row>
    <row r="39" spans="2:25" s="92" customFormat="1" ht="48" x14ac:dyDescent="0.2">
      <c r="B39" s="10" t="s">
        <v>147</v>
      </c>
      <c r="C39" s="95">
        <v>1</v>
      </c>
      <c r="D39" s="96">
        <f>C39/C14</f>
        <v>1.2048192771084338E-2</v>
      </c>
      <c r="E39" s="97">
        <v>4100</v>
      </c>
      <c r="F39" s="96">
        <f>E39/E14</f>
        <v>6.6545756813693089E-4</v>
      </c>
      <c r="G39" s="203"/>
      <c r="H39" s="95"/>
      <c r="I39" s="96">
        <f>H39/H14</f>
        <v>0</v>
      </c>
      <c r="J39" s="199"/>
      <c r="K39" s="96">
        <f>J39/J14</f>
        <v>0</v>
      </c>
      <c r="L39" s="88"/>
      <c r="M39" s="45"/>
      <c r="N39" s="46"/>
      <c r="O39" s="155"/>
      <c r="P39" s="46"/>
      <c r="Q39" s="13"/>
      <c r="R39" s="45"/>
      <c r="S39" s="46"/>
      <c r="T39" s="155"/>
      <c r="U39" s="46"/>
      <c r="V39" s="69"/>
      <c r="W39" s="69"/>
      <c r="X39" s="69"/>
      <c r="Y39" s="69"/>
    </row>
    <row r="40" spans="2:25" s="92" customFormat="1" ht="15.75" customHeight="1" x14ac:dyDescent="0.2">
      <c r="B40" s="10" t="s">
        <v>148</v>
      </c>
      <c r="C40" s="95">
        <v>1</v>
      </c>
      <c r="D40" s="96">
        <f>C40/C14</f>
        <v>1.2048192771084338E-2</v>
      </c>
      <c r="E40" s="97">
        <v>4053.9</v>
      </c>
      <c r="F40" s="99">
        <f>E40/E14</f>
        <v>6.5797522816348885E-4</v>
      </c>
      <c r="G40" s="203"/>
      <c r="H40" s="95">
        <v>3</v>
      </c>
      <c r="I40" s="96">
        <f>H40/H14</f>
        <v>2.7027027027027029E-2</v>
      </c>
      <c r="J40" s="199">
        <v>15700</v>
      </c>
      <c r="K40" s="96">
        <f>J40/J14</f>
        <v>1.2802340595339809E-3</v>
      </c>
      <c r="L40" s="88"/>
      <c r="M40" s="45"/>
      <c r="N40" s="46"/>
      <c r="O40" s="155"/>
      <c r="P40" s="46"/>
      <c r="Q40" s="13"/>
      <c r="R40" s="45"/>
      <c r="S40" s="46"/>
      <c r="T40" s="155"/>
      <c r="U40" s="46"/>
      <c r="V40" s="69"/>
      <c r="W40" s="69"/>
      <c r="X40" s="69"/>
      <c r="Y40" s="69"/>
    </row>
    <row r="41" spans="2:25" s="92" customFormat="1" x14ac:dyDescent="0.2">
      <c r="B41" s="93" t="s">
        <v>151</v>
      </c>
      <c r="C41" s="95">
        <v>28</v>
      </c>
      <c r="D41" s="96">
        <f>C41/C14</f>
        <v>0.33734939759036142</v>
      </c>
      <c r="E41" s="190">
        <v>1296156</v>
      </c>
      <c r="F41" s="96">
        <f>E41/E14</f>
        <v>0.21037483406977847</v>
      </c>
      <c r="G41" s="203"/>
      <c r="H41" s="95">
        <v>32</v>
      </c>
      <c r="I41" s="96">
        <f>H41/H14</f>
        <v>0.28828828828828829</v>
      </c>
      <c r="J41" s="199">
        <v>122769.60000000001</v>
      </c>
      <c r="K41" s="96">
        <f>J41/J14</f>
        <v>1.0011071553844779E-2</v>
      </c>
      <c r="L41" s="88"/>
      <c r="M41" s="45"/>
      <c r="N41" s="46"/>
      <c r="O41" s="155"/>
      <c r="P41" s="46"/>
      <c r="Q41" s="13"/>
      <c r="R41" s="45"/>
      <c r="S41" s="46"/>
      <c r="T41" s="155"/>
      <c r="U41" s="46"/>
      <c r="V41" s="69"/>
      <c r="W41" s="69"/>
      <c r="X41" s="69"/>
      <c r="Y41" s="69"/>
    </row>
    <row r="42" spans="2:25" x14ac:dyDescent="0.2">
      <c r="B42" s="4"/>
      <c r="D42" s="85"/>
      <c r="E42" s="169"/>
      <c r="F42" s="87"/>
      <c r="G42" s="5"/>
      <c r="H42" s="84"/>
      <c r="I42" s="87"/>
      <c r="J42" s="166"/>
      <c r="K42" s="87"/>
      <c r="M42" s="45"/>
      <c r="N42" s="46"/>
      <c r="O42" s="155"/>
      <c r="P42" s="46"/>
      <c r="R42" s="45"/>
      <c r="S42" s="46"/>
      <c r="T42" s="155"/>
      <c r="U42" s="46"/>
    </row>
    <row r="43" spans="2:25" s="66" customFormat="1" x14ac:dyDescent="0.2">
      <c r="B43" s="118" t="s">
        <v>152</v>
      </c>
      <c r="C43" s="118"/>
      <c r="D43" s="105"/>
      <c r="E43" s="106"/>
      <c r="F43" s="107"/>
      <c r="G43" s="117"/>
      <c r="H43" s="117"/>
      <c r="I43" s="107"/>
      <c r="J43" s="175"/>
      <c r="K43" s="107"/>
      <c r="L43" s="12"/>
      <c r="M43" s="152"/>
      <c r="N43" s="68"/>
      <c r="O43" s="153"/>
      <c r="P43" s="68"/>
      <c r="Q43" s="112"/>
      <c r="R43" s="152"/>
      <c r="S43" s="68"/>
      <c r="T43" s="153"/>
      <c r="U43" s="68"/>
      <c r="V43" s="112"/>
      <c r="W43" s="112"/>
      <c r="X43" s="112"/>
      <c r="Y43" s="112"/>
    </row>
    <row r="44" spans="2:25" s="92" customFormat="1" x14ac:dyDescent="0.2">
      <c r="B44" s="98" t="s">
        <v>95</v>
      </c>
      <c r="C44" s="95"/>
      <c r="D44" s="96"/>
      <c r="E44" s="199"/>
      <c r="F44" s="96"/>
      <c r="G44" s="89"/>
      <c r="H44" s="95"/>
      <c r="I44" s="96"/>
      <c r="J44" s="199"/>
      <c r="K44" s="99"/>
      <c r="L44" s="88"/>
      <c r="M44" s="45"/>
      <c r="N44" s="46"/>
      <c r="O44" s="155"/>
      <c r="P44" s="68"/>
      <c r="Q44" s="13"/>
      <c r="R44" s="45"/>
      <c r="S44" s="46"/>
      <c r="T44" s="155"/>
      <c r="U44" s="68"/>
      <c r="V44" s="69"/>
      <c r="W44" s="69"/>
      <c r="X44" s="69"/>
      <c r="Y44" s="69"/>
    </row>
    <row r="45" spans="2:25" s="92" customFormat="1" x14ac:dyDescent="0.2">
      <c r="B45" s="98" t="s">
        <v>96</v>
      </c>
      <c r="C45" s="95"/>
      <c r="D45" s="96"/>
      <c r="E45" s="199"/>
      <c r="F45" s="96"/>
      <c r="G45" s="89"/>
      <c r="H45" s="95"/>
      <c r="I45" s="96"/>
      <c r="J45" s="199"/>
      <c r="K45" s="99"/>
      <c r="L45" s="88"/>
      <c r="M45" s="45"/>
      <c r="N45" s="46"/>
      <c r="O45" s="155"/>
      <c r="P45" s="68"/>
      <c r="Q45" s="13"/>
      <c r="R45" s="45"/>
      <c r="S45" s="46"/>
      <c r="T45" s="155"/>
      <c r="U45" s="68"/>
      <c r="V45" s="69"/>
      <c r="W45" s="69"/>
      <c r="X45" s="69"/>
      <c r="Y45" s="69"/>
    </row>
    <row r="46" spans="2:25" s="92" customFormat="1" x14ac:dyDescent="0.2">
      <c r="B46" s="98" t="s">
        <v>97</v>
      </c>
      <c r="C46" s="95"/>
      <c r="D46" s="96"/>
      <c r="E46" s="199"/>
      <c r="F46" s="99"/>
      <c r="G46" s="89"/>
      <c r="H46" s="95"/>
      <c r="I46" s="96"/>
      <c r="J46" s="199"/>
      <c r="K46" s="99"/>
      <c r="L46" s="88"/>
      <c r="M46" s="45"/>
      <c r="N46" s="46"/>
      <c r="O46" s="155"/>
      <c r="P46" s="68"/>
      <c r="Q46" s="13"/>
      <c r="R46" s="45"/>
      <c r="S46" s="46"/>
      <c r="T46" s="155"/>
      <c r="U46" s="68"/>
      <c r="V46" s="69"/>
      <c r="W46" s="69"/>
      <c r="X46" s="69"/>
      <c r="Y46" s="69"/>
    </row>
    <row r="47" spans="2:25" s="92" customFormat="1" x14ac:dyDescent="0.2">
      <c r="B47" s="98" t="s">
        <v>98</v>
      </c>
      <c r="C47" s="95">
        <v>1</v>
      </c>
      <c r="D47" s="96">
        <f>C47/C14</f>
        <v>1.2048192771084338E-2</v>
      </c>
      <c r="E47" s="199">
        <v>180000</v>
      </c>
      <c r="F47" s="96">
        <f>E47/E14</f>
        <v>2.9215210308450625E-2</v>
      </c>
      <c r="G47" s="89"/>
      <c r="H47" s="95">
        <v>1</v>
      </c>
      <c r="I47" s="96">
        <f>H47/H14</f>
        <v>9.0090090090090089E-3</v>
      </c>
      <c r="J47" s="199">
        <v>1220980</v>
      </c>
      <c r="K47" s="185">
        <f>J47/J14</f>
        <v>9.9563068917821657E-2</v>
      </c>
      <c r="L47" s="88"/>
      <c r="M47" s="45"/>
      <c r="N47" s="46"/>
      <c r="O47" s="155"/>
      <c r="P47" s="68"/>
      <c r="Q47" s="13"/>
      <c r="R47" s="45"/>
      <c r="S47" s="46"/>
      <c r="T47" s="155"/>
      <c r="U47" s="68"/>
      <c r="V47" s="69"/>
      <c r="W47" s="69"/>
      <c r="X47" s="69"/>
      <c r="Y47" s="69"/>
    </row>
    <row r="48" spans="2:25" s="92" customFormat="1" x14ac:dyDescent="0.2">
      <c r="B48" s="98" t="s">
        <v>99</v>
      </c>
      <c r="C48" s="95"/>
      <c r="D48" s="96"/>
      <c r="E48" s="199"/>
      <c r="F48" s="96"/>
      <c r="G48" s="89"/>
      <c r="H48" s="95">
        <v>1</v>
      </c>
      <c r="I48" s="96">
        <f>H48/H14</f>
        <v>9.0090090090090089E-3</v>
      </c>
      <c r="J48" s="199">
        <v>29000</v>
      </c>
      <c r="K48" s="96">
        <f>J48/J14</f>
        <v>2.3647635494576718E-3</v>
      </c>
      <c r="L48" s="88"/>
      <c r="M48" s="45"/>
      <c r="N48" s="46"/>
      <c r="O48" s="155"/>
      <c r="P48" s="46"/>
      <c r="Q48" s="13"/>
      <c r="R48" s="45"/>
      <c r="S48" s="46"/>
      <c r="T48" s="155"/>
      <c r="U48" s="46"/>
      <c r="V48" s="69"/>
      <c r="W48" s="69"/>
      <c r="X48" s="69"/>
      <c r="Y48" s="69"/>
    </row>
    <row r="49" spans="2:25" s="92" customFormat="1" x14ac:dyDescent="0.2">
      <c r="B49" s="98" t="s">
        <v>100</v>
      </c>
      <c r="C49" s="95">
        <v>3</v>
      </c>
      <c r="D49" s="96">
        <f>C49/C14</f>
        <v>3.614457831325301E-2</v>
      </c>
      <c r="E49" s="199">
        <v>11480</v>
      </c>
      <c r="F49" s="96">
        <f>E49/E14</f>
        <v>1.8632811907834065E-3</v>
      </c>
      <c r="G49" s="89"/>
      <c r="H49" s="95">
        <v>3</v>
      </c>
      <c r="I49" s="96">
        <f>H49/H14</f>
        <v>2.7027027027027029E-2</v>
      </c>
      <c r="J49" s="199">
        <v>20402</v>
      </c>
      <c r="K49" s="96">
        <f>J49/J14</f>
        <v>1.6636519288288074E-3</v>
      </c>
      <c r="L49" s="88"/>
      <c r="M49" s="45"/>
      <c r="N49" s="46"/>
      <c r="O49" s="155"/>
      <c r="P49" s="46"/>
      <c r="Q49" s="13"/>
      <c r="R49" s="45"/>
      <c r="S49" s="46"/>
      <c r="T49" s="155"/>
      <c r="U49" s="46"/>
      <c r="V49" s="69"/>
      <c r="W49" s="69"/>
      <c r="X49" s="69"/>
      <c r="Y49" s="69"/>
    </row>
    <row r="50" spans="2:25" s="92" customFormat="1" x14ac:dyDescent="0.2">
      <c r="B50" s="98" t="s">
        <v>101</v>
      </c>
      <c r="C50" s="95"/>
      <c r="D50" s="96"/>
      <c r="E50" s="199"/>
      <c r="F50" s="96"/>
      <c r="G50" s="89"/>
      <c r="H50" s="95"/>
      <c r="I50" s="96"/>
      <c r="J50" s="199"/>
      <c r="K50" s="96"/>
      <c r="L50" s="88"/>
      <c r="M50" s="45"/>
      <c r="N50" s="46"/>
      <c r="O50" s="155"/>
      <c r="P50" s="46"/>
      <c r="Q50" s="13"/>
      <c r="R50" s="45"/>
      <c r="S50" s="46"/>
      <c r="T50" s="155"/>
      <c r="U50" s="46"/>
      <c r="V50" s="69"/>
      <c r="W50" s="69"/>
      <c r="X50" s="69"/>
      <c r="Y50" s="69"/>
    </row>
    <row r="51" spans="2:25" s="92" customFormat="1" x14ac:dyDescent="0.2">
      <c r="B51" s="98" t="s">
        <v>102</v>
      </c>
      <c r="C51" s="95"/>
      <c r="D51" s="96"/>
      <c r="E51" s="199"/>
      <c r="F51" s="96"/>
      <c r="G51" s="89"/>
      <c r="H51" s="95"/>
      <c r="I51" s="96"/>
      <c r="J51" s="199"/>
      <c r="K51" s="96"/>
      <c r="L51" s="88"/>
      <c r="M51" s="45"/>
      <c r="N51" s="46"/>
      <c r="O51" s="155"/>
      <c r="P51" s="46"/>
      <c r="Q51" s="13"/>
      <c r="R51" s="45"/>
      <c r="S51" s="46"/>
      <c r="T51" s="155"/>
      <c r="U51" s="46"/>
      <c r="V51" s="69"/>
      <c r="W51" s="69"/>
      <c r="X51" s="69"/>
      <c r="Y51" s="69"/>
    </row>
    <row r="52" spans="2:25" s="92" customFormat="1" x14ac:dyDescent="0.2">
      <c r="B52" s="98" t="s">
        <v>103</v>
      </c>
      <c r="C52" s="95">
        <v>4</v>
      </c>
      <c r="D52" s="96">
        <f>C52/C14</f>
        <v>4.8192771084337352E-2</v>
      </c>
      <c r="E52" s="199">
        <v>86683</v>
      </c>
      <c r="F52" s="96">
        <f>E52/E14</f>
        <v>1.4069233750930141E-2</v>
      </c>
      <c r="G52" s="89"/>
      <c r="H52" s="95">
        <v>5</v>
      </c>
      <c r="I52" s="96">
        <f>H52/H14</f>
        <v>4.5045045045045043E-2</v>
      </c>
      <c r="J52" s="199">
        <v>70651</v>
      </c>
      <c r="K52" s="96">
        <f>J52/J14</f>
        <v>5.7611348114735847E-3</v>
      </c>
      <c r="L52" s="88"/>
      <c r="M52" s="45"/>
      <c r="N52" s="46"/>
      <c r="O52" s="155"/>
      <c r="P52" s="46"/>
      <c r="Q52" s="13"/>
      <c r="R52" s="45"/>
      <c r="S52" s="46"/>
      <c r="T52" s="155"/>
      <c r="U52" s="46"/>
      <c r="V52" s="69"/>
      <c r="W52" s="69"/>
      <c r="X52" s="69"/>
      <c r="Y52" s="69"/>
    </row>
    <row r="53" spans="2:25" x14ac:dyDescent="0.2">
      <c r="B53" s="98" t="s">
        <v>104</v>
      </c>
      <c r="C53" s="41">
        <v>2</v>
      </c>
      <c r="D53" s="96">
        <f>C53/C14</f>
        <v>2.4096385542168676E-2</v>
      </c>
      <c r="E53" s="154">
        <v>553201</v>
      </c>
      <c r="F53" s="99">
        <f>E53/E14</f>
        <v>8.9788241988028858E-2</v>
      </c>
      <c r="G53" s="84"/>
      <c r="H53" s="41">
        <v>1</v>
      </c>
      <c r="I53" s="96">
        <f>H53/H14</f>
        <v>9.0090090090090089E-3</v>
      </c>
      <c r="J53" s="154">
        <v>85050</v>
      </c>
      <c r="K53" s="96">
        <f>J53/J14</f>
        <v>6.9352806855646539E-3</v>
      </c>
      <c r="M53" s="45"/>
      <c r="N53" s="46"/>
      <c r="O53" s="155"/>
      <c r="P53" s="46"/>
      <c r="Q53" s="13"/>
      <c r="R53" s="45"/>
      <c r="S53" s="46"/>
      <c r="T53" s="155"/>
      <c r="U53" s="46"/>
    </row>
    <row r="54" spans="2:25" x14ac:dyDescent="0.2">
      <c r="B54" s="98" t="s">
        <v>105</v>
      </c>
      <c r="C54" s="41">
        <v>3</v>
      </c>
      <c r="D54" s="96">
        <f>C54/C14</f>
        <v>3.614457831325301E-2</v>
      </c>
      <c r="E54" s="154">
        <v>23517</v>
      </c>
      <c r="F54" s="96">
        <f>E54/E14</f>
        <v>3.816967226799074E-3</v>
      </c>
      <c r="G54" s="84"/>
      <c r="H54" s="41">
        <v>7</v>
      </c>
      <c r="I54" s="96">
        <f>H54/H14</f>
        <v>6.3063063063063057E-2</v>
      </c>
      <c r="J54" s="154">
        <v>119186.7</v>
      </c>
      <c r="K54" s="96">
        <f>J54/J14</f>
        <v>9.7189090944878164E-3</v>
      </c>
      <c r="M54" s="45"/>
      <c r="N54" s="46"/>
      <c r="O54" s="155"/>
      <c r="P54" s="46"/>
      <c r="Q54" s="13"/>
      <c r="R54" s="45"/>
      <c r="S54" s="46"/>
      <c r="T54" s="155"/>
      <c r="U54" s="46"/>
    </row>
    <row r="55" spans="2:25" x14ac:dyDescent="0.2">
      <c r="B55" s="98" t="s">
        <v>106</v>
      </c>
      <c r="C55" s="41">
        <v>1</v>
      </c>
      <c r="D55" s="96">
        <f>C55/C14</f>
        <v>1.2048192771084338E-2</v>
      </c>
      <c r="E55" s="154">
        <v>4200</v>
      </c>
      <c r="F55" s="96">
        <f>E55/E14</f>
        <v>6.8168824053051452E-4</v>
      </c>
      <c r="G55" s="84"/>
      <c r="H55" s="41">
        <v>3</v>
      </c>
      <c r="I55" s="96">
        <f>H55/H14</f>
        <v>2.7027027027027029E-2</v>
      </c>
      <c r="J55" s="154">
        <v>1253325</v>
      </c>
      <c r="K55" s="185">
        <f>J55/J14</f>
        <v>0.10220059571117367</v>
      </c>
      <c r="M55" s="45"/>
      <c r="N55" s="46"/>
      <c r="O55" s="155"/>
      <c r="P55" s="68"/>
      <c r="Q55" s="13"/>
      <c r="R55" s="45"/>
      <c r="S55" s="46"/>
      <c r="T55" s="155"/>
      <c r="U55" s="68"/>
    </row>
    <row r="56" spans="2:25" x14ac:dyDescent="0.2">
      <c r="B56" s="98" t="s">
        <v>107</v>
      </c>
      <c r="C56" s="41">
        <v>4</v>
      </c>
      <c r="D56" s="96">
        <f>C56/C14</f>
        <v>4.8192771084337352E-2</v>
      </c>
      <c r="E56" s="154">
        <v>429186</v>
      </c>
      <c r="F56" s="99">
        <f>E56/E14</f>
        <v>6.965977361912605E-2</v>
      </c>
      <c r="G56" s="84"/>
      <c r="H56" s="41">
        <v>6</v>
      </c>
      <c r="I56" s="96">
        <f>H56/H14</f>
        <v>5.4054054054054057E-2</v>
      </c>
      <c r="J56" s="154">
        <v>868450</v>
      </c>
      <c r="K56" s="185">
        <f>J56/J14</f>
        <v>7.0816513949190169E-2</v>
      </c>
      <c r="M56" s="45"/>
      <c r="N56" s="46"/>
      <c r="O56" s="155"/>
      <c r="P56" s="68"/>
      <c r="Q56" s="13"/>
      <c r="R56" s="45"/>
      <c r="S56" s="46"/>
      <c r="T56" s="155"/>
      <c r="U56" s="68"/>
    </row>
    <row r="57" spans="2:25" x14ac:dyDescent="0.2">
      <c r="B57" s="98" t="s">
        <v>108</v>
      </c>
      <c r="C57" s="41">
        <v>7</v>
      </c>
      <c r="D57" s="96">
        <f>C57/C14</f>
        <v>8.4337349397590355E-2</v>
      </c>
      <c r="E57" s="154">
        <v>45950.8</v>
      </c>
      <c r="F57" s="96">
        <f>E57/E14</f>
        <v>7.45812381023085E-3</v>
      </c>
      <c r="G57" s="84"/>
      <c r="H57" s="41">
        <v>6</v>
      </c>
      <c r="I57" s="96">
        <f>H57/H14</f>
        <v>5.4054054054054057E-2</v>
      </c>
      <c r="J57" s="154">
        <v>139942</v>
      </c>
      <c r="K57" s="96">
        <f>J57/J14</f>
        <v>1.1411370366834673E-2</v>
      </c>
      <c r="M57" s="45"/>
      <c r="N57" s="46"/>
      <c r="O57" s="155"/>
      <c r="P57" s="46"/>
      <c r="Q57" s="13"/>
      <c r="R57" s="45"/>
      <c r="S57" s="46"/>
      <c r="T57" s="155"/>
      <c r="U57" s="46"/>
    </row>
    <row r="58" spans="2:25" x14ac:dyDescent="0.2">
      <c r="B58" s="98" t="s">
        <v>109</v>
      </c>
      <c r="C58" s="41">
        <v>2</v>
      </c>
      <c r="D58" s="96">
        <f>C58/C14</f>
        <v>2.4096385542168676E-2</v>
      </c>
      <c r="E58" s="154">
        <v>6274</v>
      </c>
      <c r="F58" s="96">
        <f>E58/E14</f>
        <v>1.01831238597344E-3</v>
      </c>
      <c r="G58" s="84"/>
      <c r="H58" s="41">
        <v>1</v>
      </c>
      <c r="I58" s="96">
        <f>H58/H14</f>
        <v>9.0090090090090089E-3</v>
      </c>
      <c r="J58" s="154">
        <v>11950</v>
      </c>
      <c r="K58" s="96">
        <f>J58/J14</f>
        <v>9.744456695179026E-4</v>
      </c>
      <c r="M58" s="45"/>
      <c r="N58" s="46"/>
      <c r="O58" s="155"/>
      <c r="P58" s="46"/>
      <c r="Q58" s="13"/>
      <c r="R58" s="45"/>
      <c r="S58" s="46"/>
      <c r="T58" s="155"/>
      <c r="U58" s="46"/>
    </row>
    <row r="59" spans="2:25" x14ac:dyDescent="0.2">
      <c r="B59" s="98" t="s">
        <v>110</v>
      </c>
      <c r="C59" s="41">
        <v>2</v>
      </c>
      <c r="D59" s="96">
        <f>C59/C14</f>
        <v>2.4096385542168676E-2</v>
      </c>
      <c r="E59" s="154">
        <v>45988</v>
      </c>
      <c r="F59" s="96">
        <f>E59/E14</f>
        <v>7.4641616203612628E-3</v>
      </c>
      <c r="G59" s="84"/>
      <c r="H59" s="41">
        <v>5</v>
      </c>
      <c r="I59" s="96">
        <f>H59/H14</f>
        <v>4.5045045045045043E-2</v>
      </c>
      <c r="J59" s="154">
        <v>6630375</v>
      </c>
      <c r="K59" s="185">
        <f>J59/J14</f>
        <v>0.54066445238742789</v>
      </c>
      <c r="M59" s="45"/>
      <c r="N59" s="46"/>
      <c r="O59" s="155"/>
      <c r="P59" s="68"/>
      <c r="Q59" s="13"/>
      <c r="R59" s="45"/>
      <c r="S59" s="46"/>
      <c r="T59" s="155"/>
      <c r="U59" s="68"/>
    </row>
    <row r="60" spans="2:25" x14ac:dyDescent="0.2">
      <c r="B60" s="98" t="s">
        <v>111</v>
      </c>
      <c r="C60" s="41"/>
      <c r="D60" s="96"/>
      <c r="E60" s="154"/>
      <c r="F60" s="96"/>
      <c r="G60" s="84"/>
      <c r="H60" s="41"/>
      <c r="I60" s="96"/>
      <c r="J60" s="154"/>
      <c r="K60" s="96"/>
      <c r="M60" s="45"/>
      <c r="N60" s="46"/>
      <c r="O60" s="155"/>
      <c r="P60" s="46"/>
      <c r="Q60" s="13"/>
      <c r="R60" s="45"/>
      <c r="S60" s="46"/>
      <c r="T60" s="155"/>
      <c r="U60" s="46"/>
    </row>
    <row r="61" spans="2:25" x14ac:dyDescent="0.2">
      <c r="B61" s="192" t="s">
        <v>151</v>
      </c>
      <c r="C61" s="41">
        <v>30</v>
      </c>
      <c r="D61" s="96">
        <f>C61/C14</f>
        <v>0.36144578313253012</v>
      </c>
      <c r="E61" s="154">
        <v>1302410</v>
      </c>
      <c r="F61" s="99">
        <f>E61/E14</f>
        <v>0.21138990032127319</v>
      </c>
      <c r="G61" s="84"/>
      <c r="H61" s="41">
        <v>37</v>
      </c>
      <c r="I61" s="96">
        <f>H61/H14</f>
        <v>0.33333333333333331</v>
      </c>
      <c r="J61" s="154">
        <v>144179</v>
      </c>
      <c r="K61" s="96">
        <f>J61/J14</f>
        <v>1.1756870475767504E-2</v>
      </c>
      <c r="M61" s="45"/>
      <c r="N61" s="46"/>
      <c r="O61" s="155"/>
      <c r="P61" s="46"/>
      <c r="Q61" s="13"/>
      <c r="R61" s="45"/>
      <c r="S61" s="46"/>
      <c r="T61" s="155"/>
      <c r="U61" s="46"/>
    </row>
    <row r="62" spans="2:25" x14ac:dyDescent="0.2">
      <c r="B62" s="37"/>
      <c r="C62" s="157"/>
      <c r="D62" s="151"/>
      <c r="E62" s="158"/>
      <c r="F62" s="151"/>
      <c r="G62" s="84"/>
      <c r="H62" s="157"/>
      <c r="I62" s="151"/>
      <c r="J62" s="158"/>
      <c r="K62" s="151"/>
      <c r="M62" s="45"/>
      <c r="N62" s="46"/>
      <c r="O62" s="155"/>
      <c r="P62" s="46"/>
      <c r="Q62" s="13"/>
      <c r="R62" s="45"/>
      <c r="S62" s="46"/>
      <c r="T62" s="155"/>
      <c r="U62" s="46"/>
    </row>
    <row r="63" spans="2:25" x14ac:dyDescent="0.2">
      <c r="B63" s="177" t="s">
        <v>153</v>
      </c>
      <c r="C63" s="177"/>
      <c r="D63" s="151"/>
      <c r="E63" s="158"/>
      <c r="F63" s="151"/>
      <c r="G63" s="84"/>
      <c r="H63" s="157"/>
      <c r="I63" s="151"/>
      <c r="J63" s="158"/>
      <c r="K63" s="151"/>
      <c r="M63" s="45"/>
      <c r="N63" s="46"/>
      <c r="O63" s="155"/>
      <c r="P63" s="46"/>
      <c r="Q63" s="13"/>
      <c r="R63" s="45"/>
      <c r="S63" s="46"/>
      <c r="T63" s="155"/>
      <c r="U63" s="46"/>
    </row>
    <row r="64" spans="2:25" s="92" customFormat="1" x14ac:dyDescent="0.2">
      <c r="B64" s="93" t="s">
        <v>112</v>
      </c>
      <c r="C64" s="95">
        <v>6</v>
      </c>
      <c r="D64" s="96">
        <f>C64/C14</f>
        <v>7.2289156626506021E-2</v>
      </c>
      <c r="E64" s="199">
        <v>325430</v>
      </c>
      <c r="F64" s="99">
        <f>E64/E14</f>
        <v>5.2819477170439368E-2</v>
      </c>
      <c r="G64" s="89"/>
      <c r="H64" s="95">
        <v>15</v>
      </c>
      <c r="I64" s="96">
        <f>H64/H14</f>
        <v>0.13513513513513514</v>
      </c>
      <c r="J64" s="199">
        <v>3113736.9</v>
      </c>
      <c r="K64" s="99">
        <f>J64/J14</f>
        <v>0.25390522495590784</v>
      </c>
      <c r="L64" s="88"/>
      <c r="M64" s="45"/>
      <c r="N64" s="46"/>
      <c r="O64" s="155"/>
      <c r="P64" s="68"/>
      <c r="Q64" s="13"/>
      <c r="R64" s="45"/>
      <c r="S64" s="46"/>
      <c r="T64" s="155"/>
      <c r="U64" s="68"/>
      <c r="V64" s="69"/>
      <c r="W64" s="69"/>
      <c r="X64" s="69"/>
      <c r="Y64" s="69"/>
    </row>
    <row r="65" spans="2:25" s="92" customFormat="1" x14ac:dyDescent="0.2">
      <c r="B65" s="193" t="s">
        <v>113</v>
      </c>
      <c r="C65" s="95">
        <v>4</v>
      </c>
      <c r="D65" s="96">
        <f>C65/C14</f>
        <v>4.8192771084337352E-2</v>
      </c>
      <c r="E65" s="199">
        <v>14587.9</v>
      </c>
      <c r="F65" s="96">
        <f>E65/E14</f>
        <v>2.3677142581035935E-3</v>
      </c>
      <c r="G65" s="89"/>
      <c r="H65" s="95">
        <v>7</v>
      </c>
      <c r="I65" s="96">
        <f>H65/H14</f>
        <v>6.3063063063063057E-2</v>
      </c>
      <c r="J65" s="199">
        <v>66815.5</v>
      </c>
      <c r="K65" s="96">
        <f>J65/J14</f>
        <v>5.4483744461651402E-3</v>
      </c>
      <c r="L65" s="88"/>
      <c r="M65" s="45"/>
      <c r="N65" s="46"/>
      <c r="O65" s="155"/>
      <c r="P65" s="46"/>
      <c r="Q65" s="13"/>
      <c r="R65" s="45"/>
      <c r="S65" s="46"/>
      <c r="T65" s="155"/>
      <c r="U65" s="46"/>
      <c r="V65" s="69"/>
      <c r="W65" s="69"/>
      <c r="X65" s="69"/>
      <c r="Y65" s="69"/>
    </row>
    <row r="66" spans="2:25" s="92" customFormat="1" x14ac:dyDescent="0.2">
      <c r="B66" s="93" t="s">
        <v>114</v>
      </c>
      <c r="C66" s="95">
        <v>5</v>
      </c>
      <c r="D66" s="96">
        <f>C66/C14</f>
        <v>6.0240963855421686E-2</v>
      </c>
      <c r="E66" s="199">
        <v>58313</v>
      </c>
      <c r="F66" s="96">
        <f>E66/E14</f>
        <v>9.4645919928704504E-3</v>
      </c>
      <c r="G66" s="89"/>
      <c r="H66" s="95">
        <v>5</v>
      </c>
      <c r="I66" s="96">
        <f>H66/H14</f>
        <v>4.5045045045045043E-2</v>
      </c>
      <c r="J66" s="199">
        <v>115849.5</v>
      </c>
      <c r="K66" s="96">
        <f>J66/J14</f>
        <v>9.4467818904447089E-3</v>
      </c>
      <c r="L66" s="88"/>
      <c r="M66" s="45"/>
      <c r="N66" s="46"/>
      <c r="O66" s="155"/>
      <c r="P66" s="46"/>
      <c r="Q66" s="13"/>
      <c r="R66" s="45"/>
      <c r="S66" s="46"/>
      <c r="T66" s="155"/>
      <c r="U66" s="46"/>
      <c r="V66" s="69"/>
      <c r="W66" s="69"/>
      <c r="X66" s="69"/>
      <c r="Y66" s="69"/>
    </row>
    <row r="67" spans="2:25" s="92" customFormat="1" x14ac:dyDescent="0.2">
      <c r="B67" s="193" t="s">
        <v>115</v>
      </c>
      <c r="C67" s="95">
        <v>7</v>
      </c>
      <c r="D67" s="96">
        <f>C67/C14</f>
        <v>8.4337349397590355E-2</v>
      </c>
      <c r="E67" s="199">
        <v>3547120</v>
      </c>
      <c r="F67" s="99">
        <f>E67/E14</f>
        <v>0.57572142660728542</v>
      </c>
      <c r="G67" s="89"/>
      <c r="H67" s="95">
        <v>9</v>
      </c>
      <c r="I67" s="96">
        <f>H67/H14</f>
        <v>8.1081081081081086E-2</v>
      </c>
      <c r="J67" s="199">
        <v>8018460</v>
      </c>
      <c r="K67" s="99">
        <f>J67/J14</f>
        <v>0.65385385968221943</v>
      </c>
      <c r="L67" s="88"/>
      <c r="M67" s="45"/>
      <c r="N67" s="46"/>
      <c r="O67" s="155"/>
      <c r="P67" s="68"/>
      <c r="Q67" s="13"/>
      <c r="R67" s="45"/>
      <c r="S67" s="46"/>
      <c r="T67" s="155"/>
      <c r="U67" s="68"/>
      <c r="V67" s="69"/>
      <c r="W67" s="69"/>
      <c r="X67" s="69"/>
      <c r="Y67" s="69"/>
    </row>
    <row r="68" spans="2:25" x14ac:dyDescent="0.2">
      <c r="B68" s="4"/>
      <c r="C68" s="84"/>
      <c r="D68" s="84"/>
      <c r="E68" s="166"/>
      <c r="F68" s="84"/>
      <c r="G68" s="84"/>
      <c r="H68" s="84"/>
      <c r="I68" s="87"/>
      <c r="K68" s="84"/>
    </row>
    <row r="69" spans="2:25" x14ac:dyDescent="0.2">
      <c r="B69" s="4"/>
      <c r="C69" s="84"/>
      <c r="D69" s="84"/>
      <c r="F69" s="84"/>
      <c r="G69" s="84"/>
      <c r="H69" s="84"/>
      <c r="I69" s="84"/>
      <c r="K69" s="84"/>
    </row>
    <row r="75" spans="2:25" x14ac:dyDescent="0.2">
      <c r="B75" s="116"/>
      <c r="E75" s="53"/>
    </row>
    <row r="76" spans="2:25" x14ac:dyDescent="0.2">
      <c r="B76" s="116"/>
      <c r="E76" s="53"/>
    </row>
    <row r="77" spans="2:25" x14ac:dyDescent="0.2">
      <c r="B77" s="116"/>
      <c r="E77" s="54"/>
    </row>
  </sheetData>
  <mergeCells count="7">
    <mergeCell ref="R12:U12"/>
    <mergeCell ref="M12:P12"/>
    <mergeCell ref="B63:C63"/>
    <mergeCell ref="C12:F12"/>
    <mergeCell ref="H12:K12"/>
    <mergeCell ref="B25:E25"/>
    <mergeCell ref="B43:C4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84"/>
  <sheetViews>
    <sheetView workbookViewId="0">
      <selection activeCell="I7" sqref="I7"/>
    </sheetView>
  </sheetViews>
  <sheetFormatPr baseColWidth="10" defaultColWidth="8.83203125" defaultRowHeight="16" x14ac:dyDescent="0.2"/>
  <cols>
    <col min="1" max="1" width="3.83203125" style="65" customWidth="1"/>
    <col min="2" max="2" width="12.5" style="65" customWidth="1"/>
    <col min="3" max="3" width="4.5" style="65" customWidth="1"/>
    <col min="4" max="4" width="10.33203125" style="65" customWidth="1"/>
    <col min="5" max="5" width="13.5" style="65" customWidth="1"/>
    <col min="6" max="6" width="8" style="65" customWidth="1"/>
    <col min="7" max="7" width="12" style="65" customWidth="1"/>
    <col min="8" max="8" width="5" style="65" customWidth="1"/>
    <col min="9" max="9" width="8.1640625" style="65" customWidth="1"/>
    <col min="10" max="10" width="16.5" style="65" customWidth="1"/>
    <col min="11" max="11" width="8.5" style="65" customWidth="1"/>
    <col min="12" max="12" width="5.6640625" style="4" customWidth="1"/>
    <col min="13" max="16384" width="8.83203125" style="65"/>
  </cols>
  <sheetData>
    <row r="9" spans="2:12" ht="7.5" customHeight="1" x14ac:dyDescent="0.2"/>
    <row r="10" spans="2:12" x14ac:dyDescent="0.2">
      <c r="B10" s="66" t="s">
        <v>134</v>
      </c>
    </row>
    <row r="11" spans="2:12" ht="7.5" customHeight="1" x14ac:dyDescent="0.2">
      <c r="B11" s="66"/>
    </row>
    <row r="12" spans="2:12" s="66" customFormat="1" x14ac:dyDescent="0.2">
      <c r="B12" s="140"/>
      <c r="C12" s="141">
        <v>2004</v>
      </c>
      <c r="D12" s="141"/>
      <c r="E12" s="141"/>
      <c r="F12" s="141"/>
      <c r="G12" s="12"/>
      <c r="H12" s="141" t="s">
        <v>162</v>
      </c>
      <c r="I12" s="141"/>
      <c r="J12" s="141"/>
      <c r="K12" s="141"/>
      <c r="L12" s="12"/>
    </row>
    <row r="13" spans="2:12" s="66" customFormat="1" x14ac:dyDescent="0.2">
      <c r="B13" s="140"/>
      <c r="C13" s="140" t="s">
        <v>73</v>
      </c>
      <c r="D13" s="140"/>
      <c r="E13" s="140" t="s">
        <v>74</v>
      </c>
      <c r="F13" s="140"/>
      <c r="G13" s="12"/>
      <c r="H13" s="140" t="s">
        <v>73</v>
      </c>
      <c r="I13" s="41" t="s">
        <v>38</v>
      </c>
      <c r="J13" s="140" t="s">
        <v>74</v>
      </c>
      <c r="K13" s="41" t="s">
        <v>38</v>
      </c>
      <c r="L13" s="12"/>
    </row>
    <row r="14" spans="2:12" s="66" customFormat="1" x14ac:dyDescent="0.2">
      <c r="B14" s="140" t="s">
        <v>75</v>
      </c>
      <c r="C14" s="176">
        <v>169</v>
      </c>
      <c r="D14" s="67"/>
      <c r="E14" s="22">
        <v>16061001.833088994</v>
      </c>
      <c r="F14" s="144"/>
      <c r="G14" s="12"/>
      <c r="H14" s="176">
        <v>243</v>
      </c>
      <c r="I14" s="42">
        <f>H14/C14</f>
        <v>1.4378698224852071</v>
      </c>
      <c r="J14" s="145">
        <v>39523570.979999974</v>
      </c>
      <c r="K14" s="50">
        <f>J14/E14</f>
        <v>2.4608409482012026</v>
      </c>
      <c r="L14" s="12"/>
    </row>
    <row r="15" spans="2:12" s="147" customFormat="1" x14ac:dyDescent="0.2">
      <c r="C15" s="148"/>
      <c r="D15" s="149"/>
      <c r="E15" s="150"/>
      <c r="F15" s="149"/>
      <c r="G15" s="37"/>
      <c r="H15" s="148"/>
      <c r="I15" s="151"/>
      <c r="J15" s="150"/>
      <c r="K15" s="151"/>
      <c r="L15" s="37"/>
    </row>
    <row r="16" spans="2:12" s="147" customFormat="1" ht="32" x14ac:dyDescent="0.2">
      <c r="B16" s="10" t="s">
        <v>43</v>
      </c>
      <c r="C16" s="41">
        <v>12</v>
      </c>
      <c r="D16" s="42">
        <f>C16/C14</f>
        <v>7.1005917159763315E-2</v>
      </c>
      <c r="E16" s="154">
        <v>688533.78</v>
      </c>
      <c r="F16" s="42">
        <f>E16/E14</f>
        <v>4.2869914788346369E-2</v>
      </c>
      <c r="G16" s="37"/>
      <c r="H16" s="41">
        <v>22</v>
      </c>
      <c r="I16" s="42">
        <f>H16/H14</f>
        <v>9.0534979423868317E-2</v>
      </c>
      <c r="J16" s="154">
        <v>2012571.59</v>
      </c>
      <c r="K16" s="42">
        <f>J16/J14</f>
        <v>5.0920793341735673E-2</v>
      </c>
      <c r="L16" s="37"/>
    </row>
    <row r="17" spans="2:12" ht="32" x14ac:dyDescent="0.2">
      <c r="B17" s="140" t="s">
        <v>59</v>
      </c>
      <c r="C17" s="41">
        <v>60</v>
      </c>
      <c r="D17" s="42">
        <f>C17/C14</f>
        <v>0.35502958579881655</v>
      </c>
      <c r="E17" s="154">
        <v>1464272.06</v>
      </c>
      <c r="F17" s="42">
        <f>E17/E14</f>
        <v>9.1169409929541007E-2</v>
      </c>
      <c r="G17" s="4" t="s">
        <v>65</v>
      </c>
      <c r="H17" s="41">
        <v>65</v>
      </c>
      <c r="I17" s="42">
        <f>H17/H14</f>
        <v>0.26748971193415638</v>
      </c>
      <c r="J17" s="154">
        <v>932662.27</v>
      </c>
      <c r="K17" s="42">
        <f>J17/J14</f>
        <v>2.3597621542647374E-2</v>
      </c>
    </row>
    <row r="18" spans="2:12" x14ac:dyDescent="0.2">
      <c r="B18" s="140" t="s">
        <v>68</v>
      </c>
      <c r="C18" s="41"/>
      <c r="D18" s="42"/>
      <c r="E18" s="154"/>
      <c r="F18" s="42"/>
      <c r="G18" s="4"/>
      <c r="H18" s="41">
        <v>120</v>
      </c>
      <c r="I18" s="42">
        <f>H18/H14</f>
        <v>0.49382716049382713</v>
      </c>
      <c r="J18" s="154">
        <v>7833500.5300000003</v>
      </c>
      <c r="K18" s="42">
        <f>J18/J14</f>
        <v>0.19819819757592169</v>
      </c>
    </row>
    <row r="19" spans="2:12" x14ac:dyDescent="0.2">
      <c r="B19" s="140" t="s">
        <v>76</v>
      </c>
      <c r="C19" s="41"/>
      <c r="D19" s="42"/>
      <c r="E19" s="154"/>
      <c r="F19" s="42"/>
      <c r="G19" s="39"/>
      <c r="H19" s="41">
        <v>95</v>
      </c>
      <c r="I19" s="42">
        <f>H19/H14</f>
        <v>0.39094650205761317</v>
      </c>
      <c r="J19" s="154">
        <v>30045666.449999984</v>
      </c>
      <c r="K19" s="67">
        <f>J19/J14</f>
        <v>0.76019614890577392</v>
      </c>
    </row>
    <row r="20" spans="2:12" x14ac:dyDescent="0.2">
      <c r="B20" s="140" t="s">
        <v>67</v>
      </c>
      <c r="C20" s="41">
        <v>5</v>
      </c>
      <c r="D20" s="42">
        <f>C20/C14</f>
        <v>2.9585798816568046E-2</v>
      </c>
      <c r="E20" s="154">
        <v>289471</v>
      </c>
      <c r="F20" s="42">
        <f>E20/E14</f>
        <v>1.8023221901614487E-2</v>
      </c>
      <c r="G20" s="39"/>
      <c r="H20" s="41">
        <v>26</v>
      </c>
      <c r="I20" s="42">
        <f>H20/H14</f>
        <v>0.10699588477366255</v>
      </c>
      <c r="J20" s="154">
        <v>1651400</v>
      </c>
      <c r="K20" s="42">
        <f>J20/J14</f>
        <v>4.1782661815544304E-2</v>
      </c>
    </row>
    <row r="21" spans="2:12" x14ac:dyDescent="0.2">
      <c r="B21" s="147"/>
      <c r="C21" s="157"/>
      <c r="D21" s="151"/>
      <c r="E21" s="158"/>
      <c r="F21" s="151"/>
      <c r="G21" s="39"/>
      <c r="H21" s="41"/>
      <c r="I21" s="42"/>
      <c r="J21" s="154"/>
      <c r="K21" s="42"/>
    </row>
    <row r="22" spans="2:12" x14ac:dyDescent="0.2">
      <c r="B22" s="147"/>
      <c r="C22" s="157"/>
      <c r="D22" s="151"/>
      <c r="E22" s="158"/>
      <c r="F22" s="151"/>
      <c r="G22" s="39"/>
      <c r="H22" s="197">
        <v>97</v>
      </c>
      <c r="I22" s="160">
        <f>H22/H14</f>
        <v>0.3991769547325103</v>
      </c>
      <c r="J22" s="198">
        <v>30038670.449999984</v>
      </c>
      <c r="K22" s="160">
        <f>J22/J14</f>
        <v>0.76001914060853426</v>
      </c>
    </row>
    <row r="23" spans="2:12" x14ac:dyDescent="0.2">
      <c r="B23" s="12"/>
      <c r="C23" s="84"/>
      <c r="D23" s="87"/>
      <c r="E23" s="166"/>
      <c r="F23" s="87"/>
      <c r="G23" s="39"/>
      <c r="H23" s="41">
        <v>17</v>
      </c>
      <c r="I23" s="42">
        <f>H23/H14</f>
        <v>6.9958847736625515E-2</v>
      </c>
      <c r="J23" s="154">
        <v>26681405</v>
      </c>
      <c r="K23" s="42">
        <f>J23/J14</f>
        <v>0.67507576715427697</v>
      </c>
    </row>
    <row r="24" spans="2:12" x14ac:dyDescent="0.2">
      <c r="B24" s="12"/>
      <c r="C24" s="84"/>
      <c r="D24" s="87"/>
      <c r="E24" s="166"/>
      <c r="F24" s="87"/>
      <c r="G24" s="39"/>
      <c r="H24" s="41">
        <v>8</v>
      </c>
      <c r="I24" s="42">
        <f>H24/H14</f>
        <v>3.292181069958848E-2</v>
      </c>
      <c r="J24" s="154">
        <v>1250350.8999999999</v>
      </c>
      <c r="K24" s="42">
        <f>J24/J14</f>
        <v>3.1635575151666137E-2</v>
      </c>
    </row>
    <row r="25" spans="2:12" x14ac:dyDescent="0.2">
      <c r="B25" s="167" t="s">
        <v>156</v>
      </c>
      <c r="C25" s="167"/>
      <c r="D25" s="167"/>
      <c r="E25" s="167"/>
      <c r="F25" s="87"/>
      <c r="G25" s="39"/>
      <c r="H25" s="157"/>
      <c r="I25" s="151"/>
      <c r="J25" s="158"/>
      <c r="K25" s="151"/>
    </row>
    <row r="26" spans="2:12" ht="48" x14ac:dyDescent="0.2">
      <c r="B26" s="140" t="s">
        <v>70</v>
      </c>
      <c r="C26" s="41">
        <v>141</v>
      </c>
      <c r="D26" s="42">
        <f>C26/C14</f>
        <v>0.83431952662721898</v>
      </c>
      <c r="E26" s="43">
        <v>1820708.2430889995</v>
      </c>
      <c r="F26" s="42">
        <f>E26/E14</f>
        <v>0.1133620593541035</v>
      </c>
      <c r="G26" s="39" t="s">
        <v>25</v>
      </c>
      <c r="H26" s="41">
        <v>198</v>
      </c>
      <c r="I26" s="42">
        <f>H26/H14</f>
        <v>0.81481481481481477</v>
      </c>
      <c r="J26" s="154">
        <v>4319141.38</v>
      </c>
      <c r="K26" s="42">
        <f>J26/J14</f>
        <v>0.10928014025315692</v>
      </c>
    </row>
    <row r="27" spans="2:12" ht="24" customHeight="1" x14ac:dyDescent="0.2">
      <c r="B27" s="140" t="s">
        <v>69</v>
      </c>
      <c r="C27" s="19">
        <v>20</v>
      </c>
      <c r="D27" s="42">
        <f>C27/C14</f>
        <v>0.11834319526627218</v>
      </c>
      <c r="E27" s="33">
        <v>4289759.3</v>
      </c>
      <c r="F27" s="42">
        <f>E27/E14</f>
        <v>0.26709163877699127</v>
      </c>
      <c r="G27" s="39" t="s">
        <v>26</v>
      </c>
      <c r="H27" s="41">
        <v>35</v>
      </c>
      <c r="I27" s="42">
        <f>H27/H14</f>
        <v>0.1440329218106996</v>
      </c>
      <c r="J27" s="154">
        <v>8481965.5</v>
      </c>
      <c r="K27" s="67">
        <f>J27/J14</f>
        <v>0.2146052416238429</v>
      </c>
      <c r="L27" s="4" t="s">
        <v>23</v>
      </c>
    </row>
    <row r="28" spans="2:12" ht="48" x14ac:dyDescent="0.2">
      <c r="B28" s="140" t="s">
        <v>71</v>
      </c>
      <c r="C28" s="41">
        <v>6</v>
      </c>
      <c r="D28" s="42">
        <f>C28/C14</f>
        <v>3.5502958579881658E-2</v>
      </c>
      <c r="E28" s="43">
        <v>4764538.3600000003</v>
      </c>
      <c r="F28" s="42">
        <f>E28/E14</f>
        <v>0.29665262537882681</v>
      </c>
      <c r="G28" s="39" t="s">
        <v>27</v>
      </c>
      <c r="H28" s="41">
        <v>5</v>
      </c>
      <c r="I28" s="42">
        <f>H28/H14</f>
        <v>2.0576131687242798E-2</v>
      </c>
      <c r="J28" s="154">
        <v>5590973.7000000002</v>
      </c>
      <c r="K28" s="67">
        <f>J28/J14</f>
        <v>0.14145922449237161</v>
      </c>
      <c r="L28" s="4" t="s">
        <v>24</v>
      </c>
    </row>
    <row r="29" spans="2:12" s="92" customFormat="1" x14ac:dyDescent="0.2">
      <c r="B29" s="204" t="s">
        <v>36</v>
      </c>
      <c r="C29" s="95">
        <v>2</v>
      </c>
      <c r="D29" s="96">
        <f>C29/C14</f>
        <v>1.1834319526627219E-2</v>
      </c>
      <c r="E29" s="97">
        <v>5185995.93</v>
      </c>
      <c r="F29" s="96">
        <f>E29/E14</f>
        <v>0.32289367649007877</v>
      </c>
      <c r="G29" s="9" t="s">
        <v>38</v>
      </c>
      <c r="H29" s="95">
        <v>5</v>
      </c>
      <c r="I29" s="96">
        <f>H29/H14</f>
        <v>2.0576131687242798E-2</v>
      </c>
      <c r="J29" s="199">
        <v>21125426.5</v>
      </c>
      <c r="K29" s="99">
        <f>J29/J14</f>
        <v>0.5345019687287379</v>
      </c>
      <c r="L29" s="88"/>
    </row>
    <row r="30" spans="2:12" x14ac:dyDescent="0.2">
      <c r="B30" s="147"/>
      <c r="C30" s="157"/>
      <c r="D30" s="151"/>
      <c r="E30" s="168"/>
      <c r="F30" s="151"/>
      <c r="G30" s="39"/>
      <c r="H30" s="157"/>
      <c r="I30" s="151"/>
      <c r="J30" s="158"/>
      <c r="K30" s="149"/>
    </row>
    <row r="31" spans="2:12" x14ac:dyDescent="0.2">
      <c r="B31" s="66" t="s">
        <v>149</v>
      </c>
      <c r="C31" s="84"/>
      <c r="D31" s="87"/>
      <c r="E31" s="169"/>
      <c r="F31" s="87"/>
      <c r="G31" s="39"/>
      <c r="H31" s="84"/>
      <c r="I31" s="87"/>
      <c r="J31" s="166"/>
      <c r="K31" s="87"/>
    </row>
    <row r="32" spans="2:12" s="4" customFormat="1" ht="32" x14ac:dyDescent="0.15">
      <c r="B32" s="10" t="s">
        <v>132</v>
      </c>
      <c r="C32" s="19">
        <v>12</v>
      </c>
      <c r="D32" s="23">
        <f>C32/C14</f>
        <v>7.1005917159763315E-2</v>
      </c>
      <c r="E32" s="33">
        <v>309554.33</v>
      </c>
      <c r="F32" s="23">
        <f>E32/E14</f>
        <v>1.9273662578274158E-2</v>
      </c>
      <c r="H32" s="19">
        <v>29</v>
      </c>
      <c r="I32" s="23">
        <f>H32/H14</f>
        <v>0.11934156378600823</v>
      </c>
      <c r="J32" s="33">
        <v>270925.45</v>
      </c>
      <c r="K32" s="23">
        <f>J32/J14</f>
        <v>6.8547816728679661E-3</v>
      </c>
    </row>
    <row r="33" spans="2:12" s="92" customFormat="1" ht="32" x14ac:dyDescent="0.2">
      <c r="B33" s="10" t="s">
        <v>127</v>
      </c>
      <c r="C33" s="95">
        <v>61</v>
      </c>
      <c r="D33" s="96">
        <f>C33/C14</f>
        <v>0.36094674556213019</v>
      </c>
      <c r="E33" s="205">
        <v>3167513.3730889997</v>
      </c>
      <c r="F33" s="99">
        <f>E33/E14</f>
        <v>0.19721767085308872</v>
      </c>
      <c r="G33" s="9"/>
      <c r="H33" s="95">
        <v>120</v>
      </c>
      <c r="I33" s="99">
        <f>H33/H14</f>
        <v>0.49382716049382713</v>
      </c>
      <c r="J33" s="199">
        <v>7663318.29</v>
      </c>
      <c r="K33" s="99">
        <f>J33/J14</f>
        <v>0.19389235587740419</v>
      </c>
      <c r="L33" s="88"/>
    </row>
    <row r="34" spans="2:12" s="92" customFormat="1" ht="32" x14ac:dyDescent="0.2">
      <c r="B34" s="10" t="s">
        <v>128</v>
      </c>
      <c r="C34" s="200">
        <v>72</v>
      </c>
      <c r="D34" s="96">
        <f>C34/C14</f>
        <v>0.42603550295857989</v>
      </c>
      <c r="E34" s="133">
        <v>1536224.66</v>
      </c>
      <c r="F34" s="99">
        <f>E34/E14</f>
        <v>9.5649367079646219E-2</v>
      </c>
      <c r="G34" s="9"/>
      <c r="H34" s="95">
        <v>53</v>
      </c>
      <c r="I34" s="99">
        <f>H34/H14</f>
        <v>0.21810699588477367</v>
      </c>
      <c r="J34" s="199">
        <v>1233126.75</v>
      </c>
      <c r="K34" s="96">
        <f>J34/J14</f>
        <v>3.119978077446485E-2</v>
      </c>
      <c r="L34" s="88"/>
    </row>
    <row r="35" spans="2:12" s="92" customFormat="1" ht="32" x14ac:dyDescent="0.2">
      <c r="B35" s="10" t="s">
        <v>129</v>
      </c>
      <c r="C35" s="200">
        <v>9</v>
      </c>
      <c r="D35" s="96">
        <f>C35/C14</f>
        <v>5.3254437869822487E-2</v>
      </c>
      <c r="E35" s="133">
        <v>173726.7</v>
      </c>
      <c r="F35" s="96">
        <f>E35/E14</f>
        <v>1.0816678922362551E-2</v>
      </c>
      <c r="G35" s="9"/>
      <c r="H35" s="95">
        <v>16</v>
      </c>
      <c r="I35" s="96">
        <f>H35/H14</f>
        <v>6.584362139917696E-2</v>
      </c>
      <c r="J35" s="199">
        <v>616266</v>
      </c>
      <c r="K35" s="96">
        <f>J35/J14</f>
        <v>1.5592366396038651E-2</v>
      </c>
      <c r="L35" s="88"/>
    </row>
    <row r="36" spans="2:12" s="92" customFormat="1" ht="32" x14ac:dyDescent="0.2">
      <c r="B36" s="10" t="s">
        <v>130</v>
      </c>
      <c r="C36" s="95">
        <v>9</v>
      </c>
      <c r="D36" s="96">
        <f>C36/C14</f>
        <v>5.3254437869822487E-2</v>
      </c>
      <c r="E36" s="97">
        <v>8505160.3399999999</v>
      </c>
      <c r="F36" s="99">
        <f>E36/E14</f>
        <v>0.52955353771752933</v>
      </c>
      <c r="G36" s="88"/>
      <c r="H36" s="95">
        <v>9</v>
      </c>
      <c r="I36" s="96">
        <f>H36/H14</f>
        <v>3.7037037037037035E-2</v>
      </c>
      <c r="J36" s="199">
        <v>13520097.880000001</v>
      </c>
      <c r="K36" s="99">
        <f>J36/J14</f>
        <v>0.34207683022471697</v>
      </c>
      <c r="L36" s="88"/>
    </row>
    <row r="37" spans="2:12" s="92" customFormat="1" ht="32" x14ac:dyDescent="0.2">
      <c r="B37" s="10" t="s">
        <v>133</v>
      </c>
      <c r="C37" s="95">
        <v>6</v>
      </c>
      <c r="D37" s="96">
        <f>C37/C14</f>
        <v>3.5502958579881658E-2</v>
      </c>
      <c r="E37" s="97">
        <v>2368822</v>
      </c>
      <c r="F37" s="96">
        <f>E37/E14</f>
        <v>0.14748905607617424</v>
      </c>
      <c r="G37" s="88"/>
      <c r="H37" s="95">
        <v>14</v>
      </c>
      <c r="I37" s="96">
        <f>H37/H14</f>
        <v>5.7613168724279837E-2</v>
      </c>
      <c r="J37" s="199">
        <v>16203059.489999998</v>
      </c>
      <c r="K37" s="99">
        <f>J37/J14</f>
        <v>0.40995940114316082</v>
      </c>
      <c r="L37" s="88"/>
    </row>
    <row r="38" spans="2:12" s="92" customFormat="1" x14ac:dyDescent="0.2">
      <c r="B38" s="170"/>
      <c r="D38" s="201"/>
      <c r="E38" s="91"/>
      <c r="F38" s="201"/>
      <c r="G38" s="88"/>
      <c r="I38" s="201"/>
      <c r="J38" s="202"/>
      <c r="K38" s="201"/>
      <c r="L38" s="88"/>
    </row>
    <row r="39" spans="2:12" s="92" customFormat="1" x14ac:dyDescent="0.2">
      <c r="B39" s="170" t="s">
        <v>150</v>
      </c>
      <c r="D39" s="201"/>
      <c r="E39" s="91"/>
      <c r="F39" s="201"/>
      <c r="G39" s="88"/>
      <c r="I39" s="201"/>
      <c r="J39" s="202"/>
      <c r="K39" s="201"/>
      <c r="L39" s="88"/>
    </row>
    <row r="40" spans="2:12" s="92" customFormat="1" ht="48" x14ac:dyDescent="0.2">
      <c r="B40" s="10" t="s">
        <v>144</v>
      </c>
      <c r="C40" s="95">
        <v>12</v>
      </c>
      <c r="D40" s="96">
        <f>C40/C14</f>
        <v>7.1005917159763315E-2</v>
      </c>
      <c r="E40" s="97">
        <v>676364</v>
      </c>
      <c r="F40" s="96">
        <f>E40/E14</f>
        <v>4.2112192441604107E-2</v>
      </c>
      <c r="G40" s="203"/>
      <c r="H40" s="95">
        <v>17</v>
      </c>
      <c r="I40" s="96">
        <f>H40/H14</f>
        <v>6.9958847736625515E-2</v>
      </c>
      <c r="J40" s="199">
        <v>1374539</v>
      </c>
      <c r="K40" s="96">
        <f>J40/J14</f>
        <v>3.4777702670023287E-2</v>
      </c>
      <c r="L40" s="88"/>
    </row>
    <row r="41" spans="2:12" s="92" customFormat="1" ht="48" x14ac:dyDescent="0.2">
      <c r="B41" s="10" t="s">
        <v>145</v>
      </c>
      <c r="C41" s="95">
        <v>68</v>
      </c>
      <c r="D41" s="96">
        <f>C41/C14</f>
        <v>0.40236686390532544</v>
      </c>
      <c r="E41" s="97">
        <v>13459854.550000001</v>
      </c>
      <c r="F41" s="99">
        <f>E41/E14</f>
        <v>0.83804576388690211</v>
      </c>
      <c r="G41" s="203"/>
      <c r="H41" s="95">
        <v>85</v>
      </c>
      <c r="I41" s="96">
        <f>H41/H14</f>
        <v>0.34979423868312759</v>
      </c>
      <c r="J41" s="199">
        <v>28547417</v>
      </c>
      <c r="K41" s="99">
        <f>J41/J14</f>
        <v>0.72228840391081528</v>
      </c>
      <c r="L41" s="88"/>
    </row>
    <row r="42" spans="2:12" s="92" customFormat="1" ht="48" x14ac:dyDescent="0.2">
      <c r="B42" s="10" t="s">
        <v>146</v>
      </c>
      <c r="C42" s="95">
        <v>4</v>
      </c>
      <c r="D42" s="96">
        <f>C42/C14</f>
        <v>2.3668639053254437E-2</v>
      </c>
      <c r="E42" s="97">
        <v>455674.85</v>
      </c>
      <c r="F42" s="96">
        <f>E42/E14</f>
        <v>2.8371508498381173E-2</v>
      </c>
      <c r="G42" s="203"/>
      <c r="H42" s="95">
        <v>12</v>
      </c>
      <c r="I42" s="96">
        <f>H42/H14</f>
        <v>4.9382716049382713E-2</v>
      </c>
      <c r="J42" s="199">
        <v>4082392</v>
      </c>
      <c r="K42" s="99">
        <f>J42/J14</f>
        <v>0.10329005954613271</v>
      </c>
      <c r="L42" s="88"/>
    </row>
    <row r="43" spans="2:12" s="92" customFormat="1" ht="48" x14ac:dyDescent="0.2">
      <c r="B43" s="10" t="s">
        <v>147</v>
      </c>
      <c r="C43" s="95">
        <v>2</v>
      </c>
      <c r="D43" s="96">
        <f>C43/C14</f>
        <v>1.1834319526627219E-2</v>
      </c>
      <c r="E43" s="97">
        <v>3960</v>
      </c>
      <c r="F43" s="96">
        <f>E43/E14</f>
        <v>2.4655996189736925E-4</v>
      </c>
      <c r="G43" s="203"/>
      <c r="H43" s="95">
        <v>2</v>
      </c>
      <c r="I43" s="96">
        <f>H43/H14</f>
        <v>8.23045267489712E-3</v>
      </c>
      <c r="J43" s="199">
        <v>159924</v>
      </c>
      <c r="K43" s="96">
        <f>J43/J14</f>
        <v>4.0462943007079496E-3</v>
      </c>
      <c r="L43" s="88"/>
    </row>
    <row r="44" spans="2:12" s="92" customFormat="1" ht="15.75" customHeight="1" x14ac:dyDescent="0.2">
      <c r="B44" s="10" t="s">
        <v>148</v>
      </c>
      <c r="C44" s="95">
        <v>3</v>
      </c>
      <c r="D44" s="96">
        <f>C44/C14</f>
        <v>1.7751479289940829E-2</v>
      </c>
      <c r="E44" s="97">
        <v>92663.86</v>
      </c>
      <c r="F44" s="96">
        <f>E44/E14</f>
        <v>5.7694943916321104E-3</v>
      </c>
      <c r="G44" s="203"/>
      <c r="H44" s="95">
        <v>28</v>
      </c>
      <c r="I44" s="96">
        <f>H44/H14</f>
        <v>0.11522633744855967</v>
      </c>
      <c r="J44" s="199">
        <v>2554450</v>
      </c>
      <c r="K44" s="99">
        <f>J44/J14</f>
        <v>6.4631052727817093E-2</v>
      </c>
      <c r="L44" s="88"/>
    </row>
    <row r="45" spans="2:12" s="92" customFormat="1" x14ac:dyDescent="0.2">
      <c r="B45" s="93" t="s">
        <v>151</v>
      </c>
      <c r="C45" s="95">
        <v>91</v>
      </c>
      <c r="D45" s="96">
        <f>C45/C14</f>
        <v>0.53846153846153844</v>
      </c>
      <c r="E45" s="190">
        <v>2676955</v>
      </c>
      <c r="F45" s="99">
        <f>E45/E14</f>
        <v>0.1666742229295384</v>
      </c>
      <c r="G45" s="203"/>
      <c r="H45" s="95">
        <v>105</v>
      </c>
      <c r="I45" s="96">
        <f>H45/H14</f>
        <v>0.43209876543209874</v>
      </c>
      <c r="J45" s="199">
        <v>2812447.8</v>
      </c>
      <c r="K45" s="96">
        <f>J45/J14</f>
        <v>7.1158747306086706E-2</v>
      </c>
      <c r="L45" s="88"/>
    </row>
    <row r="46" spans="2:12" x14ac:dyDescent="0.2">
      <c r="B46" s="4"/>
      <c r="D46" s="85"/>
      <c r="E46" s="169"/>
      <c r="F46" s="87"/>
      <c r="G46" s="5"/>
      <c r="H46" s="84"/>
      <c r="I46" s="87"/>
      <c r="J46" s="166"/>
      <c r="K46" s="87"/>
    </row>
    <row r="47" spans="2:12" s="66" customFormat="1" x14ac:dyDescent="0.2">
      <c r="B47" s="118" t="s">
        <v>152</v>
      </c>
      <c r="C47" s="118"/>
      <c r="D47" s="105"/>
      <c r="E47" s="106"/>
      <c r="F47" s="107"/>
      <c r="G47" s="117"/>
      <c r="H47" s="117"/>
      <c r="I47" s="107"/>
      <c r="J47" s="175"/>
      <c r="K47" s="107"/>
      <c r="L47" s="12"/>
    </row>
    <row r="48" spans="2:12" s="92" customFormat="1" x14ac:dyDescent="0.2">
      <c r="B48" s="98" t="s">
        <v>95</v>
      </c>
      <c r="C48" s="95"/>
      <c r="D48" s="96">
        <f>C48/C14</f>
        <v>0</v>
      </c>
      <c r="E48" s="199"/>
      <c r="F48" s="96">
        <f>E48/E14</f>
        <v>0</v>
      </c>
      <c r="G48" s="89"/>
      <c r="H48" s="95">
        <v>26</v>
      </c>
      <c r="I48" s="96">
        <f>H48/H14</f>
        <v>0.10699588477366255</v>
      </c>
      <c r="J48" s="199">
        <v>2546200</v>
      </c>
      <c r="K48" s="96">
        <f>J48/J14</f>
        <v>6.4422316528242041E-2</v>
      </c>
      <c r="L48" s="88"/>
    </row>
    <row r="49" spans="2:12" s="92" customFormat="1" x14ac:dyDescent="0.2">
      <c r="B49" s="98" t="s">
        <v>96</v>
      </c>
      <c r="C49" s="95">
        <v>1</v>
      </c>
      <c r="D49" s="96">
        <f>C49/C14</f>
        <v>5.9171597633136093E-3</v>
      </c>
      <c r="E49" s="199">
        <v>257897.8</v>
      </c>
      <c r="F49" s="96">
        <f>E49/E14</f>
        <v>1.6057391853892766E-2</v>
      </c>
      <c r="G49" s="89"/>
      <c r="H49" s="95">
        <v>1</v>
      </c>
      <c r="I49" s="96">
        <f>H49/H14</f>
        <v>4.11522633744856E-3</v>
      </c>
      <c r="J49" s="199">
        <v>949455</v>
      </c>
      <c r="K49" s="96">
        <f>J49/J14</f>
        <v>2.402250040818555E-2</v>
      </c>
      <c r="L49" s="88"/>
    </row>
    <row r="50" spans="2:12" s="92" customFormat="1" x14ac:dyDescent="0.2">
      <c r="B50" s="98" t="s">
        <v>97</v>
      </c>
      <c r="C50" s="95">
        <v>1</v>
      </c>
      <c r="D50" s="96">
        <f>C50/C14</f>
        <v>5.9171597633136093E-3</v>
      </c>
      <c r="E50" s="199">
        <v>660868</v>
      </c>
      <c r="F50" s="96">
        <f>E50/E14</f>
        <v>4.1147370934139046E-2</v>
      </c>
      <c r="G50" s="108"/>
      <c r="H50" s="95">
        <v>1</v>
      </c>
      <c r="I50" s="96">
        <f>H50/H14</f>
        <v>4.11522633744856E-3</v>
      </c>
      <c r="J50" s="199">
        <v>524443.69999999995</v>
      </c>
      <c r="K50" s="96">
        <f>J50/J14</f>
        <v>1.3269137555039829E-2</v>
      </c>
      <c r="L50" s="88"/>
    </row>
    <row r="51" spans="2:12" s="92" customFormat="1" x14ac:dyDescent="0.2">
      <c r="B51" s="98" t="s">
        <v>98</v>
      </c>
      <c r="C51" s="95">
        <v>5</v>
      </c>
      <c r="D51" s="96">
        <f>C51/C14</f>
        <v>2.9585798816568046E-2</v>
      </c>
      <c r="E51" s="199">
        <v>1376920</v>
      </c>
      <c r="F51" s="96">
        <f>E51/E14</f>
        <v>8.5730642104981228E-2</v>
      </c>
      <c r="G51" s="89"/>
      <c r="H51" s="95">
        <v>6</v>
      </c>
      <c r="I51" s="96">
        <f>H51/H14</f>
        <v>2.4691358024691357E-2</v>
      </c>
      <c r="J51" s="199">
        <v>231825</v>
      </c>
      <c r="K51" s="96">
        <f>J51/J14</f>
        <v>5.8654872080589554E-3</v>
      </c>
      <c r="L51" s="88"/>
    </row>
    <row r="52" spans="2:12" s="92" customFormat="1" x14ac:dyDescent="0.2">
      <c r="B52" s="98" t="s">
        <v>99</v>
      </c>
      <c r="C52" s="95">
        <v>1</v>
      </c>
      <c r="D52" s="96">
        <f>C52/C14</f>
        <v>5.9171597633136093E-3</v>
      </c>
      <c r="E52" s="199">
        <v>5600</v>
      </c>
      <c r="F52" s="96">
        <f>E52/E14</f>
        <v>3.4867065318819893E-4</v>
      </c>
      <c r="H52" s="95">
        <v>1</v>
      </c>
      <c r="I52" s="96">
        <f>H52/H14</f>
        <v>4.11522633744856E-3</v>
      </c>
      <c r="J52" s="199">
        <v>21552</v>
      </c>
      <c r="K52" s="96">
        <f>J52/J14</f>
        <v>5.4529485736260798E-4</v>
      </c>
      <c r="L52" s="88"/>
    </row>
    <row r="53" spans="2:12" s="92" customFormat="1" x14ac:dyDescent="0.2">
      <c r="B53" s="98" t="s">
        <v>100</v>
      </c>
      <c r="C53" s="95">
        <v>9</v>
      </c>
      <c r="D53" s="96">
        <f>C53/C14</f>
        <v>5.3254437869822487E-2</v>
      </c>
      <c r="E53" s="199">
        <v>2112407.87</v>
      </c>
      <c r="F53" s="99">
        <f>E53/E14</f>
        <v>0.13152404139871288</v>
      </c>
      <c r="G53" s="89"/>
      <c r="H53" s="95">
        <v>12</v>
      </c>
      <c r="I53" s="96">
        <f>H53/H14</f>
        <v>4.9382716049382713E-2</v>
      </c>
      <c r="J53" s="199">
        <v>4145886.9</v>
      </c>
      <c r="K53" s="99">
        <f>J53/J14</f>
        <v>0.10489656671199912</v>
      </c>
      <c r="L53" s="88"/>
    </row>
    <row r="54" spans="2:12" s="92" customFormat="1" x14ac:dyDescent="0.2">
      <c r="B54" s="98" t="s">
        <v>101</v>
      </c>
      <c r="C54" s="95"/>
      <c r="D54" s="96">
        <f>C54/C14</f>
        <v>0</v>
      </c>
      <c r="E54" s="199"/>
      <c r="F54" s="96">
        <f>E54/E14</f>
        <v>0</v>
      </c>
      <c r="G54" s="89"/>
      <c r="H54" s="95">
        <v>1</v>
      </c>
      <c r="I54" s="96">
        <f>H54/H14</f>
        <v>4.11522633744856E-3</v>
      </c>
      <c r="J54" s="199">
        <v>53769</v>
      </c>
      <c r="K54" s="96">
        <f>J54/J14</f>
        <v>1.3604286927213285E-3</v>
      </c>
      <c r="L54" s="88"/>
    </row>
    <row r="55" spans="2:12" s="92" customFormat="1" x14ac:dyDescent="0.2">
      <c r="B55" s="98" t="s">
        <v>102</v>
      </c>
      <c r="C55" s="95"/>
      <c r="D55" s="96">
        <f>C55/C14</f>
        <v>0</v>
      </c>
      <c r="E55" s="199"/>
      <c r="F55" s="96">
        <f>E55/E14</f>
        <v>0</v>
      </c>
      <c r="G55" s="89"/>
      <c r="H55" s="95"/>
      <c r="I55" s="96">
        <f>H55/H14</f>
        <v>0</v>
      </c>
      <c r="J55" s="199"/>
      <c r="K55" s="96">
        <f>J55/J14</f>
        <v>0</v>
      </c>
      <c r="L55" s="88"/>
    </row>
    <row r="56" spans="2:12" s="92" customFormat="1" x14ac:dyDescent="0.2">
      <c r="B56" s="98" t="s">
        <v>103</v>
      </c>
      <c r="C56" s="95">
        <v>5</v>
      </c>
      <c r="D56" s="96">
        <f>C56/C14</f>
        <v>2.9585798816568046E-2</v>
      </c>
      <c r="E56" s="199">
        <v>6277378</v>
      </c>
      <c r="F56" s="99">
        <f>E56/E14</f>
        <v>0.39084597992307674</v>
      </c>
      <c r="G56" s="89"/>
      <c r="H56" s="95">
        <v>9</v>
      </c>
      <c r="I56" s="96">
        <f>H56/H14</f>
        <v>3.7037037037037035E-2</v>
      </c>
      <c r="J56" s="199">
        <v>11712181.699999999</v>
      </c>
      <c r="K56" s="99">
        <f>J56/J14</f>
        <v>0.29633409658066295</v>
      </c>
      <c r="L56" s="88"/>
    </row>
    <row r="57" spans="2:12" s="92" customFormat="1" x14ac:dyDescent="0.2">
      <c r="B57" s="98" t="s">
        <v>104</v>
      </c>
      <c r="C57" s="95">
        <v>1</v>
      </c>
      <c r="D57" s="96">
        <f>C57/C14</f>
        <v>5.9171597633136093E-3</v>
      </c>
      <c r="E57" s="199">
        <v>27500</v>
      </c>
      <c r="F57" s="96">
        <f>E57/E14</f>
        <v>1.7122219576206198E-3</v>
      </c>
      <c r="H57" s="95">
        <v>1</v>
      </c>
      <c r="I57" s="96">
        <f>H57/H14</f>
        <v>4.11522633744856E-3</v>
      </c>
      <c r="J57" s="199">
        <v>51200</v>
      </c>
      <c r="K57" s="96">
        <f>J57/J14</f>
        <v>1.2954295052415336E-3</v>
      </c>
      <c r="L57" s="88"/>
    </row>
    <row r="58" spans="2:12" s="92" customFormat="1" x14ac:dyDescent="0.2">
      <c r="B58" s="98" t="s">
        <v>105</v>
      </c>
      <c r="C58" s="95">
        <v>8</v>
      </c>
      <c r="D58" s="96">
        <f>C58/C14</f>
        <v>4.7337278106508875E-2</v>
      </c>
      <c r="E58" s="199">
        <v>510842.9</v>
      </c>
      <c r="F58" s="96">
        <f>E58/E14</f>
        <v>3.1806415646348896E-2</v>
      </c>
      <c r="H58" s="95">
        <v>11</v>
      </c>
      <c r="I58" s="96">
        <f>H58/H14</f>
        <v>4.5267489711934158E-2</v>
      </c>
      <c r="J58" s="199">
        <v>701705.7</v>
      </c>
      <c r="K58" s="96">
        <f>J58/J14</f>
        <v>1.7754106792503201E-2</v>
      </c>
      <c r="L58" s="88"/>
    </row>
    <row r="59" spans="2:12" s="92" customFormat="1" x14ac:dyDescent="0.2">
      <c r="B59" s="98" t="s">
        <v>106</v>
      </c>
      <c r="C59" s="95">
        <v>1</v>
      </c>
      <c r="D59" s="96">
        <f>C59/C14</f>
        <v>5.9171597633136093E-3</v>
      </c>
      <c r="E59" s="199">
        <v>109629.6</v>
      </c>
      <c r="F59" s="96">
        <f>E59/E14</f>
        <v>6.8258257572787456E-3</v>
      </c>
      <c r="H59" s="95">
        <v>2</v>
      </c>
      <c r="I59" s="96">
        <f>H59/H14</f>
        <v>8.23045267489712E-3</v>
      </c>
      <c r="J59" s="199">
        <v>516537.8</v>
      </c>
      <c r="K59" s="96">
        <f>J59/J14</f>
        <v>1.306910755258887E-2</v>
      </c>
      <c r="L59" s="88"/>
    </row>
    <row r="60" spans="2:12" s="92" customFormat="1" x14ac:dyDescent="0.2">
      <c r="B60" s="98" t="s">
        <v>107</v>
      </c>
      <c r="C60" s="95">
        <v>5</v>
      </c>
      <c r="D60" s="96">
        <f>C60/C14</f>
        <v>2.9585798816568046E-2</v>
      </c>
      <c r="E60" s="199">
        <v>2924727</v>
      </c>
      <c r="F60" s="99">
        <f>E60/E14</f>
        <v>0.18210115597985027</v>
      </c>
      <c r="H60" s="95">
        <v>6</v>
      </c>
      <c r="I60" s="96">
        <f>H60/H14</f>
        <v>2.4691358024691357E-2</v>
      </c>
      <c r="J60" s="199">
        <v>4553965.9000000004</v>
      </c>
      <c r="K60" s="99">
        <f>J60/J14</f>
        <v>0.11522151938913702</v>
      </c>
      <c r="L60" s="88"/>
    </row>
    <row r="61" spans="2:12" s="92" customFormat="1" x14ac:dyDescent="0.2">
      <c r="B61" s="98" t="s">
        <v>108</v>
      </c>
      <c r="C61" s="95">
        <v>9</v>
      </c>
      <c r="D61" s="96">
        <f>C61/C14</f>
        <v>5.3254437869822487E-2</v>
      </c>
      <c r="E61" s="199">
        <v>586218.55000000005</v>
      </c>
      <c r="F61" s="96">
        <f>E61/E14</f>
        <v>3.6499500846346226E-2</v>
      </c>
      <c r="G61" s="89"/>
      <c r="H61" s="95">
        <v>15</v>
      </c>
      <c r="I61" s="96">
        <f>H61/H14</f>
        <v>6.1728395061728392E-2</v>
      </c>
      <c r="J61" s="199">
        <v>3716776.4</v>
      </c>
      <c r="K61" s="96">
        <f>J61/J14</f>
        <v>9.4039488534089999E-2</v>
      </c>
      <c r="L61" s="88"/>
    </row>
    <row r="62" spans="2:12" s="92" customFormat="1" x14ac:dyDescent="0.2">
      <c r="B62" s="98" t="s">
        <v>109</v>
      </c>
      <c r="C62" s="95">
        <v>10</v>
      </c>
      <c r="D62" s="96">
        <f>C62/C14</f>
        <v>5.9171597633136092E-2</v>
      </c>
      <c r="E62" s="199">
        <v>749095.38</v>
      </c>
      <c r="F62" s="96">
        <f>E62/E14</f>
        <v>4.6640638472296804E-2</v>
      </c>
      <c r="G62" s="89"/>
      <c r="H62" s="95">
        <v>10</v>
      </c>
      <c r="I62" s="96">
        <f>H62/H14</f>
        <v>4.1152263374485597E-2</v>
      </c>
      <c r="J62" s="199">
        <v>6159708.7999999998</v>
      </c>
      <c r="K62" s="99">
        <f>J62/J14</f>
        <v>0.15584899459406093</v>
      </c>
      <c r="L62" s="88"/>
    </row>
    <row r="63" spans="2:12" s="92" customFormat="1" x14ac:dyDescent="0.2">
      <c r="B63" s="98" t="s">
        <v>110</v>
      </c>
      <c r="C63" s="95"/>
      <c r="D63" s="96">
        <f>C63/C14</f>
        <v>0</v>
      </c>
      <c r="E63" s="199"/>
      <c r="F63" s="96">
        <f>E63/E14</f>
        <v>0</v>
      </c>
      <c r="H63" s="95"/>
      <c r="I63" s="96">
        <f>H63/H14</f>
        <v>0</v>
      </c>
      <c r="J63" s="199"/>
      <c r="K63" s="96">
        <f>J63/J14</f>
        <v>0</v>
      </c>
      <c r="L63" s="88"/>
    </row>
    <row r="64" spans="2:12" s="92" customFormat="1" x14ac:dyDescent="0.2">
      <c r="B64" s="98" t="s">
        <v>111</v>
      </c>
      <c r="C64" s="95"/>
      <c r="D64" s="96">
        <f>C64/C14</f>
        <v>0</v>
      </c>
      <c r="E64" s="199"/>
      <c r="F64" s="96">
        <f>E64/E14</f>
        <v>0</v>
      </c>
      <c r="G64" s="89"/>
      <c r="H64" s="95">
        <v>1</v>
      </c>
      <c r="I64" s="96">
        <f>H64/H14</f>
        <v>4.11522633744856E-3</v>
      </c>
      <c r="J64" s="199">
        <v>30238.799999999999</v>
      </c>
      <c r="K64" s="96">
        <f>J64/J14</f>
        <v>7.6508268990425161E-4</v>
      </c>
      <c r="L64" s="88"/>
    </row>
    <row r="65" spans="2:12" s="92" customFormat="1" x14ac:dyDescent="0.2">
      <c r="B65" s="10" t="s">
        <v>151</v>
      </c>
      <c r="C65" s="95">
        <v>88</v>
      </c>
      <c r="D65" s="96">
        <f>C65/C14</f>
        <v>0.52071005917159763</v>
      </c>
      <c r="E65" s="199">
        <v>2034516.82</v>
      </c>
      <c r="F65" s="96">
        <f>E65/E14</f>
        <v>0.12667434081281739</v>
      </c>
      <c r="G65" s="89"/>
      <c r="H65" s="95">
        <v>102</v>
      </c>
      <c r="I65" s="96">
        <f>H65/H14</f>
        <v>0.41975308641975306</v>
      </c>
      <c r="J65" s="199">
        <v>2564171</v>
      </c>
      <c r="K65" s="96">
        <f>J65/J14</f>
        <v>6.4877007224310321E-2</v>
      </c>
      <c r="L65" s="88"/>
    </row>
    <row r="66" spans="2:12" s="92" customFormat="1" x14ac:dyDescent="0.2">
      <c r="L66" s="88"/>
    </row>
    <row r="67" spans="2:12" x14ac:dyDescent="0.2">
      <c r="B67" s="37"/>
      <c r="C67" s="157"/>
      <c r="D67" s="151"/>
      <c r="E67" s="158"/>
      <c r="F67" s="151"/>
      <c r="G67" s="84"/>
      <c r="H67" s="157"/>
      <c r="I67" s="151"/>
      <c r="J67" s="158"/>
      <c r="K67" s="151"/>
    </row>
    <row r="68" spans="2:12" x14ac:dyDescent="0.2">
      <c r="B68" s="177" t="s">
        <v>153</v>
      </c>
      <c r="C68" s="177"/>
      <c r="D68" s="151"/>
      <c r="E68" s="158"/>
      <c r="F68" s="151"/>
      <c r="G68" s="84"/>
      <c r="H68" s="157"/>
      <c r="I68" s="151"/>
      <c r="J68" s="158"/>
      <c r="K68" s="151"/>
    </row>
    <row r="69" spans="2:12" s="92" customFormat="1" x14ac:dyDescent="0.2">
      <c r="B69" s="93" t="s">
        <v>112</v>
      </c>
      <c r="C69" s="95">
        <v>2</v>
      </c>
      <c r="D69" s="96">
        <f>C69/C14</f>
        <v>1.1834319526627219E-2</v>
      </c>
      <c r="E69" s="199">
        <v>2965</v>
      </c>
      <c r="F69" s="96">
        <f>E69/E14</f>
        <v>1.846086583398232E-4</v>
      </c>
      <c r="G69" s="89"/>
      <c r="H69" s="95">
        <v>1</v>
      </c>
      <c r="I69" s="96">
        <f>H69/H14</f>
        <v>4.11522633744856E-3</v>
      </c>
      <c r="J69" s="199">
        <v>32228</v>
      </c>
      <c r="K69" s="96">
        <f>J69/J14</f>
        <v>8.1541215029148721E-4</v>
      </c>
      <c r="L69" s="88"/>
    </row>
    <row r="70" spans="2:12" s="92" customFormat="1" x14ac:dyDescent="0.2">
      <c r="B70" s="193" t="s">
        <v>113</v>
      </c>
      <c r="C70" s="95">
        <v>4</v>
      </c>
      <c r="D70" s="96">
        <f>C70/C14</f>
        <v>2.3668639053254437E-2</v>
      </c>
      <c r="E70" s="199">
        <v>1080708.3899999999</v>
      </c>
      <c r="F70" s="96">
        <f>E70/E14</f>
        <v>6.7287732187011923E-2</v>
      </c>
      <c r="G70" s="89"/>
      <c r="H70" s="95">
        <v>8</v>
      </c>
      <c r="I70" s="96">
        <f>H70/H14</f>
        <v>3.292181069958848E-2</v>
      </c>
      <c r="J70" s="199">
        <v>9838858.8000000007</v>
      </c>
      <c r="K70" s="96">
        <f>J70/J14</f>
        <v>0.24893648412940059</v>
      </c>
      <c r="L70" s="88"/>
    </row>
    <row r="71" spans="2:12" s="92" customFormat="1" x14ac:dyDescent="0.2">
      <c r="B71" s="93" t="s">
        <v>114</v>
      </c>
      <c r="C71" s="95">
        <v>6</v>
      </c>
      <c r="D71" s="96">
        <f>C71/C14</f>
        <v>3.5502958579881658E-2</v>
      </c>
      <c r="E71" s="199">
        <v>283888</v>
      </c>
      <c r="F71" s="96">
        <f>E71/E14</f>
        <v>1.7675609712909181E-2</v>
      </c>
      <c r="G71" s="89"/>
      <c r="H71" s="95">
        <v>7</v>
      </c>
      <c r="I71" s="96">
        <f>H71/H14</f>
        <v>2.8806584362139918E-2</v>
      </c>
      <c r="J71" s="199">
        <v>362640</v>
      </c>
      <c r="K71" s="96">
        <f>J71/J14</f>
        <v>9.1752842925935489E-3</v>
      </c>
      <c r="L71" s="88"/>
    </row>
    <row r="72" spans="2:12" s="92" customFormat="1" x14ac:dyDescent="0.2">
      <c r="B72" s="193" t="s">
        <v>115</v>
      </c>
      <c r="C72" s="95">
        <v>9</v>
      </c>
      <c r="D72" s="96">
        <f>C72/C14</f>
        <v>5.3254437869822487E-2</v>
      </c>
      <c r="E72" s="199">
        <v>525032</v>
      </c>
      <c r="F72" s="96">
        <f>E72/E14</f>
        <v>3.2689866140126152E-2</v>
      </c>
      <c r="G72" s="89"/>
      <c r="H72" s="95">
        <v>16</v>
      </c>
      <c r="I72" s="96">
        <f>H72/H14</f>
        <v>6.584362139917696E-2</v>
      </c>
      <c r="J72" s="199">
        <v>273395.5</v>
      </c>
      <c r="K72" s="96">
        <f>J72/J14</f>
        <v>6.9172772910207356E-3</v>
      </c>
      <c r="L72" s="88"/>
    </row>
    <row r="73" spans="2:12" s="92" customFormat="1" x14ac:dyDescent="0.2">
      <c r="B73" s="93" t="s">
        <v>116</v>
      </c>
      <c r="C73" s="95">
        <v>4</v>
      </c>
      <c r="D73" s="96">
        <f>C73/C14</f>
        <v>2.3668639053254437E-2</v>
      </c>
      <c r="E73" s="199">
        <v>30971</v>
      </c>
      <c r="F73" s="96">
        <f>E73/E14</f>
        <v>1.9283354999806623E-3</v>
      </c>
      <c r="G73" s="89"/>
      <c r="H73" s="95">
        <v>9</v>
      </c>
      <c r="I73" s="96">
        <f>H73/H14</f>
        <v>3.7037037037037035E-2</v>
      </c>
      <c r="J73" s="199">
        <v>162463</v>
      </c>
      <c r="K73" s="96">
        <f>J73/J14</f>
        <v>4.110534447462017E-3</v>
      </c>
      <c r="L73" s="88"/>
    </row>
    <row r="74" spans="2:12" s="92" customFormat="1" x14ac:dyDescent="0.2">
      <c r="B74" s="193" t="s">
        <v>117</v>
      </c>
      <c r="C74" s="95"/>
      <c r="D74" s="96"/>
      <c r="E74" s="199"/>
      <c r="F74" s="96"/>
      <c r="G74" s="89"/>
      <c r="H74" s="95"/>
      <c r="I74" s="96">
        <f>H74/H14</f>
        <v>0</v>
      </c>
      <c r="J74" s="199"/>
      <c r="K74" s="96">
        <f>J74/J14</f>
        <v>0</v>
      </c>
      <c r="L74" s="88"/>
    </row>
    <row r="75" spans="2:12" s="92" customFormat="1" x14ac:dyDescent="0.2">
      <c r="B75" s="93" t="s">
        <v>118</v>
      </c>
      <c r="C75" s="95"/>
      <c r="D75" s="96">
        <f>C75/C14</f>
        <v>0</v>
      </c>
      <c r="E75" s="199"/>
      <c r="F75" s="96">
        <f>E75/E14</f>
        <v>0</v>
      </c>
      <c r="G75" s="89"/>
      <c r="H75" s="95"/>
      <c r="I75" s="96">
        <f>H75/H14</f>
        <v>0</v>
      </c>
      <c r="J75" s="199"/>
      <c r="K75" s="96">
        <f>J75/J14</f>
        <v>0</v>
      </c>
      <c r="L75" s="88"/>
    </row>
    <row r="76" spans="2:12" x14ac:dyDescent="0.2">
      <c r="B76" s="10"/>
      <c r="C76" s="41"/>
      <c r="D76" s="42">
        <f>C76/C14</f>
        <v>0</v>
      </c>
      <c r="E76" s="154"/>
      <c r="F76" s="42">
        <f>E76/E14</f>
        <v>0</v>
      </c>
      <c r="G76" s="84"/>
      <c r="H76" s="41"/>
      <c r="I76" s="42">
        <f>H76/H14</f>
        <v>0</v>
      </c>
      <c r="J76" s="154"/>
      <c r="K76" s="42">
        <f>J76/J14</f>
        <v>0</v>
      </c>
    </row>
    <row r="77" spans="2:12" x14ac:dyDescent="0.2">
      <c r="B77" s="4"/>
      <c r="C77" s="84"/>
      <c r="D77" s="84"/>
      <c r="E77" s="166"/>
      <c r="F77" s="84"/>
      <c r="G77" s="84"/>
      <c r="H77" s="84"/>
      <c r="I77" s="87"/>
      <c r="K77" s="84"/>
    </row>
    <row r="78" spans="2:12" x14ac:dyDescent="0.2">
      <c r="B78" s="4"/>
      <c r="C78" s="84"/>
      <c r="D78" s="84"/>
      <c r="F78" s="84"/>
      <c r="G78" s="84"/>
      <c r="H78" s="84"/>
      <c r="I78" s="84"/>
      <c r="K78" s="84"/>
    </row>
    <row r="80" spans="2:12" s="171" customFormat="1" x14ac:dyDescent="0.2">
      <c r="B80" s="178"/>
      <c r="C80" s="178"/>
      <c r="D80" s="178"/>
      <c r="E80" s="178"/>
      <c r="L80" s="39"/>
    </row>
    <row r="81" spans="2:12" s="171" customFormat="1" x14ac:dyDescent="0.2">
      <c r="B81" s="116"/>
      <c r="C81" s="39"/>
      <c r="D81" s="53"/>
      <c r="E81" s="39"/>
      <c r="F81" s="39"/>
      <c r="G81" s="39"/>
      <c r="L81" s="39"/>
    </row>
    <row r="82" spans="2:12" s="171" customFormat="1" x14ac:dyDescent="0.2">
      <c r="B82" s="116"/>
      <c r="C82" s="38"/>
      <c r="D82" s="53"/>
      <c r="E82" s="74"/>
      <c r="F82" s="74"/>
      <c r="G82" s="74"/>
      <c r="L82" s="39"/>
    </row>
    <row r="83" spans="2:12" s="171" customFormat="1" x14ac:dyDescent="0.2">
      <c r="B83" s="116"/>
      <c r="D83" s="54"/>
      <c r="L83" s="39"/>
    </row>
    <row r="84" spans="2:12" s="171" customFormat="1" x14ac:dyDescent="0.2">
      <c r="L84" s="39"/>
    </row>
  </sheetData>
  <mergeCells count="6">
    <mergeCell ref="B80:E80"/>
    <mergeCell ref="B68:C68"/>
    <mergeCell ref="C12:F12"/>
    <mergeCell ref="H12:K12"/>
    <mergeCell ref="B25:E25"/>
    <mergeCell ref="B47:C47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59"/>
  <sheetViews>
    <sheetView workbookViewId="0">
      <pane xSplit="2" topLeftCell="C1" activePane="topRight" state="frozen"/>
      <selection activeCell="T40" sqref="T40"/>
      <selection pane="topRight" activeCell="A5" sqref="A5:XFD8"/>
    </sheetView>
  </sheetViews>
  <sheetFormatPr baseColWidth="10" defaultColWidth="8.83203125" defaultRowHeight="16" x14ac:dyDescent="0.2"/>
  <cols>
    <col min="1" max="1" width="1.83203125" style="65" customWidth="1"/>
    <col min="2" max="2" width="16.6640625" style="65" customWidth="1"/>
    <col min="3" max="13" width="15.33203125" style="92" customWidth="1"/>
    <col min="14" max="14" width="15.33203125" style="65" customWidth="1"/>
    <col min="15" max="16384" width="8.83203125" style="65"/>
  </cols>
  <sheetData>
    <row r="5" spans="2:14" ht="7.5" customHeight="1" thickBot="1" x14ac:dyDescent="0.25"/>
    <row r="6" spans="2:14" s="66" customFormat="1" ht="12.75" customHeight="1" x14ac:dyDescent="0.2">
      <c r="B6" s="206" t="s">
        <v>166</v>
      </c>
      <c r="C6" s="207" t="s">
        <v>137</v>
      </c>
      <c r="D6" s="208"/>
      <c r="E6" s="208"/>
      <c r="F6" s="207" t="s">
        <v>136</v>
      </c>
      <c r="G6" s="208"/>
      <c r="H6" s="208"/>
      <c r="I6" s="207" t="s">
        <v>135</v>
      </c>
      <c r="J6" s="208"/>
      <c r="K6" s="208"/>
      <c r="L6" s="207" t="s">
        <v>134</v>
      </c>
      <c r="M6" s="208"/>
      <c r="N6" s="208"/>
    </row>
    <row r="7" spans="2:14" s="4" customFormat="1" ht="33" thickBot="1" x14ac:dyDescent="0.2">
      <c r="B7" s="209"/>
      <c r="C7" s="210" t="s">
        <v>180</v>
      </c>
      <c r="D7" s="211" t="s">
        <v>179</v>
      </c>
      <c r="E7" s="211" t="s">
        <v>38</v>
      </c>
      <c r="F7" s="212" t="s">
        <v>180</v>
      </c>
      <c r="G7" s="193" t="s">
        <v>179</v>
      </c>
      <c r="H7" s="193" t="s">
        <v>38</v>
      </c>
      <c r="I7" s="213" t="s">
        <v>180</v>
      </c>
      <c r="J7" s="193" t="s">
        <v>179</v>
      </c>
      <c r="K7" s="193" t="s">
        <v>38</v>
      </c>
      <c r="L7" s="213" t="s">
        <v>180</v>
      </c>
      <c r="M7" s="193" t="s">
        <v>179</v>
      </c>
      <c r="N7" s="193" t="s">
        <v>38</v>
      </c>
    </row>
    <row r="8" spans="2:14" x14ac:dyDescent="0.2">
      <c r="B8" s="214" t="s">
        <v>167</v>
      </c>
      <c r="C8" s="215">
        <f>'1'!C14</f>
        <v>247</v>
      </c>
      <c r="D8" s="216">
        <f>'1'!H14</f>
        <v>276</v>
      </c>
      <c r="E8" s="217">
        <f>D8/C8</f>
        <v>1.1174089068825912</v>
      </c>
      <c r="F8" s="218">
        <f>'4'!C14</f>
        <v>169</v>
      </c>
      <c r="G8" s="219">
        <f>'4'!H14</f>
        <v>243</v>
      </c>
      <c r="H8" s="220">
        <f t="shared" ref="H8:H13" si="0">G8/F8</f>
        <v>1.4378698224852071</v>
      </c>
      <c r="I8" s="221">
        <f>'2'!C20</f>
        <v>207</v>
      </c>
      <c r="J8" s="222">
        <f>'2'!H20</f>
        <v>250</v>
      </c>
      <c r="K8" s="220">
        <f>J8/I8</f>
        <v>1.2077294685990339</v>
      </c>
      <c r="L8" s="218">
        <f>'3'!C14</f>
        <v>83</v>
      </c>
      <c r="M8" s="219">
        <f>'3'!H14</f>
        <v>111</v>
      </c>
      <c r="N8" s="220">
        <f>M8/L8</f>
        <v>1.3373493975903614</v>
      </c>
    </row>
    <row r="9" spans="2:14" x14ac:dyDescent="0.2">
      <c r="B9" s="223" t="s">
        <v>182</v>
      </c>
      <c r="C9" s="224">
        <f>'1'!C26</f>
        <v>214</v>
      </c>
      <c r="D9" s="95">
        <f>'1'!H26</f>
        <v>206</v>
      </c>
      <c r="E9" s="225">
        <f>D9/C9</f>
        <v>0.96261682242990654</v>
      </c>
      <c r="F9" s="224">
        <f>'4'!C26</f>
        <v>141</v>
      </c>
      <c r="G9" s="95">
        <f>'4'!H26</f>
        <v>198</v>
      </c>
      <c r="H9" s="225">
        <f t="shared" si="0"/>
        <v>1.4042553191489362</v>
      </c>
      <c r="I9" s="224">
        <f>'2'!C32</f>
        <v>174</v>
      </c>
      <c r="J9" s="95">
        <f>'2'!H32</f>
        <v>205</v>
      </c>
      <c r="K9" s="225">
        <f>J9/I9</f>
        <v>1.1781609195402298</v>
      </c>
      <c r="L9" s="224">
        <f>'3'!C26</f>
        <v>74</v>
      </c>
      <c r="M9" s="95">
        <f>'3'!H26</f>
        <v>101</v>
      </c>
      <c r="N9" s="225">
        <f>M9/L9</f>
        <v>1.3648648648648649</v>
      </c>
    </row>
    <row r="10" spans="2:14" x14ac:dyDescent="0.2">
      <c r="B10" s="223" t="s">
        <v>69</v>
      </c>
      <c r="C10" s="226">
        <f>'1'!C27</f>
        <v>27</v>
      </c>
      <c r="D10" s="95">
        <f>'1'!H27</f>
        <v>54</v>
      </c>
      <c r="E10" s="225">
        <f>D10/C10</f>
        <v>2</v>
      </c>
      <c r="F10" s="226">
        <f>'4'!C27</f>
        <v>20</v>
      </c>
      <c r="G10" s="95">
        <f>'4'!H27</f>
        <v>35</v>
      </c>
      <c r="H10" s="225">
        <f t="shared" si="0"/>
        <v>1.75</v>
      </c>
      <c r="I10" s="226">
        <f>'2'!C33</f>
        <v>30</v>
      </c>
      <c r="J10" s="95">
        <f>'2'!H33</f>
        <v>31</v>
      </c>
      <c r="K10" s="225">
        <f>J10/I10</f>
        <v>1.0333333333333334</v>
      </c>
      <c r="L10" s="226">
        <f>'3'!C27</f>
        <v>8</v>
      </c>
      <c r="M10" s="95">
        <f>'3'!H27</f>
        <v>6</v>
      </c>
      <c r="N10" s="225">
        <f>M10/L10</f>
        <v>0.75</v>
      </c>
    </row>
    <row r="11" spans="2:14" x14ac:dyDescent="0.2">
      <c r="B11" s="223" t="s">
        <v>71</v>
      </c>
      <c r="C11" s="224">
        <f>'1'!C28</f>
        <v>6</v>
      </c>
      <c r="D11" s="95">
        <f>'1'!H28</f>
        <v>14</v>
      </c>
      <c r="E11" s="225">
        <f>D11/C11</f>
        <v>2.3333333333333335</v>
      </c>
      <c r="F11" s="224">
        <f>'4'!C28</f>
        <v>6</v>
      </c>
      <c r="G11" s="95">
        <f>'4'!H28</f>
        <v>5</v>
      </c>
      <c r="H11" s="225">
        <f t="shared" si="0"/>
        <v>0.83333333333333337</v>
      </c>
      <c r="I11" s="224">
        <f>'2'!C34</f>
        <v>3</v>
      </c>
      <c r="J11" s="95">
        <f>'2'!H34</f>
        <v>13</v>
      </c>
      <c r="K11" s="225">
        <f>J11/I11</f>
        <v>4.333333333333333</v>
      </c>
      <c r="L11" s="227"/>
      <c r="M11" s="95">
        <f>'3'!H28</f>
        <v>3</v>
      </c>
      <c r="N11" s="225"/>
    </row>
    <row r="12" spans="2:14" x14ac:dyDescent="0.2">
      <c r="B12" s="223" t="s">
        <v>36</v>
      </c>
      <c r="C12" s="227"/>
      <c r="D12" s="95">
        <f>'1'!H29</f>
        <v>2</v>
      </c>
      <c r="E12" s="225"/>
      <c r="F12" s="224">
        <f>'4'!C29</f>
        <v>2</v>
      </c>
      <c r="G12" s="95">
        <f>'4'!H29</f>
        <v>5</v>
      </c>
      <c r="H12" s="225">
        <f t="shared" si="0"/>
        <v>2.5</v>
      </c>
      <c r="I12" s="227"/>
      <c r="J12" s="95">
        <f>'2'!H35</f>
        <v>1</v>
      </c>
      <c r="K12" s="225"/>
      <c r="L12" s="224">
        <f>'3'!C29</f>
        <v>1</v>
      </c>
      <c r="M12" s="95">
        <f>'3'!H29</f>
        <v>1</v>
      </c>
      <c r="N12" s="225">
        <f>M12/L12</f>
        <v>1</v>
      </c>
    </row>
    <row r="13" spans="2:14" x14ac:dyDescent="0.2">
      <c r="B13" s="223" t="s">
        <v>168</v>
      </c>
      <c r="C13" s="224">
        <f>'1'!C17</f>
        <v>92</v>
      </c>
      <c r="D13" s="95">
        <f>'1'!H17</f>
        <v>64</v>
      </c>
      <c r="E13" s="225">
        <f>D13/C13</f>
        <v>0.69565217391304346</v>
      </c>
      <c r="F13" s="224">
        <f>'4'!C17</f>
        <v>60</v>
      </c>
      <c r="G13" s="95">
        <f>'4'!H17</f>
        <v>65</v>
      </c>
      <c r="H13" s="225">
        <f t="shared" si="0"/>
        <v>1.0833333333333333</v>
      </c>
      <c r="I13" s="224">
        <f>'2'!C23</f>
        <v>88</v>
      </c>
      <c r="J13" s="95">
        <f>'2'!H23</f>
        <v>71</v>
      </c>
      <c r="K13" s="225">
        <f>J13/I13</f>
        <v>0.80681818181818177</v>
      </c>
      <c r="L13" s="224">
        <f>'3'!C17</f>
        <v>12</v>
      </c>
      <c r="M13" s="95">
        <f>'3'!H17</f>
        <v>6</v>
      </c>
      <c r="N13" s="225">
        <f>M13/L13</f>
        <v>0.5</v>
      </c>
    </row>
    <row r="14" spans="2:14" x14ac:dyDescent="0.2">
      <c r="B14" s="223" t="s">
        <v>68</v>
      </c>
      <c r="C14" s="227"/>
      <c r="D14" s="95">
        <f>'1'!H18</f>
        <v>127</v>
      </c>
      <c r="E14" s="225"/>
      <c r="F14" s="227"/>
      <c r="G14" s="95">
        <f>'4'!H18</f>
        <v>120</v>
      </c>
      <c r="H14" s="225"/>
      <c r="I14" s="227"/>
      <c r="J14" s="95">
        <f>'2'!H24</f>
        <v>131</v>
      </c>
      <c r="K14" s="225"/>
      <c r="L14" s="227"/>
      <c r="M14" s="95">
        <f>'3'!H18</f>
        <v>28</v>
      </c>
      <c r="N14" s="225"/>
    </row>
    <row r="15" spans="2:14" x14ac:dyDescent="0.2">
      <c r="B15" s="223" t="s">
        <v>76</v>
      </c>
      <c r="C15" s="227"/>
      <c r="D15" s="95">
        <f>'1'!H19</f>
        <v>106</v>
      </c>
      <c r="E15" s="225"/>
      <c r="F15" s="227"/>
      <c r="G15" s="95">
        <f>'4'!H19</f>
        <v>95</v>
      </c>
      <c r="H15" s="225"/>
      <c r="I15" s="227"/>
      <c r="J15" s="95">
        <f>'2'!H25</f>
        <v>119</v>
      </c>
      <c r="K15" s="225"/>
      <c r="L15" s="227"/>
      <c r="M15" s="95">
        <f>'3'!H19</f>
        <v>47</v>
      </c>
      <c r="N15" s="225"/>
    </row>
    <row r="16" spans="2:14" x14ac:dyDescent="0.2">
      <c r="B16" s="223" t="s">
        <v>169</v>
      </c>
      <c r="C16" s="224">
        <f>'1'!C20</f>
        <v>38</v>
      </c>
      <c r="D16" s="95">
        <f>'1'!H20</f>
        <v>40</v>
      </c>
      <c r="E16" s="225">
        <f t="shared" ref="E16:E31" si="1">D16/C16</f>
        <v>1.0526315789473684</v>
      </c>
      <c r="F16" s="224">
        <f>'4'!C20</f>
        <v>5</v>
      </c>
      <c r="G16" s="95">
        <f>'4'!H20</f>
        <v>26</v>
      </c>
      <c r="H16" s="225">
        <f t="shared" ref="H16:H33" si="2">G16/F16</f>
        <v>5.2</v>
      </c>
      <c r="I16" s="224">
        <f>'2'!C27</f>
        <v>2</v>
      </c>
      <c r="J16" s="228"/>
      <c r="K16" s="225"/>
      <c r="L16" s="224">
        <f>'3'!C20</f>
        <v>5</v>
      </c>
      <c r="M16" s="95">
        <f>'3'!H20</f>
        <v>34</v>
      </c>
      <c r="N16" s="225">
        <f>M16/L16</f>
        <v>6.8</v>
      </c>
    </row>
    <row r="17" spans="2:14" s="232" customFormat="1" x14ac:dyDescent="0.2">
      <c r="B17" s="229" t="s">
        <v>161</v>
      </c>
      <c r="C17" s="230"/>
      <c r="D17" s="49">
        <f>'1'!H22</f>
        <v>106</v>
      </c>
      <c r="E17" s="231"/>
      <c r="F17" s="230"/>
      <c r="G17" s="49">
        <f>'4'!H22</f>
        <v>97</v>
      </c>
      <c r="H17" s="231"/>
      <c r="I17" s="230"/>
      <c r="J17" s="49">
        <f>'2'!H28</f>
        <v>107</v>
      </c>
      <c r="K17" s="231">
        <f>J17/J8</f>
        <v>0.42799999999999999</v>
      </c>
      <c r="L17" s="230"/>
      <c r="M17" s="49">
        <f>'3'!H22</f>
        <v>54</v>
      </c>
      <c r="N17" s="231"/>
    </row>
    <row r="18" spans="2:14" x14ac:dyDescent="0.2">
      <c r="B18" s="62" t="s">
        <v>126</v>
      </c>
      <c r="C18" s="224"/>
      <c r="D18" s="95"/>
      <c r="E18" s="225"/>
      <c r="F18" s="226">
        <f>'4'!C32</f>
        <v>12</v>
      </c>
      <c r="G18" s="200">
        <f>'4'!H32</f>
        <v>29</v>
      </c>
      <c r="H18" s="225">
        <f t="shared" si="2"/>
        <v>2.4166666666666665</v>
      </c>
      <c r="I18" s="227"/>
      <c r="J18" s="228"/>
      <c r="K18" s="225"/>
      <c r="L18" s="227"/>
      <c r="M18" s="228"/>
      <c r="N18" s="225"/>
    </row>
    <row r="19" spans="2:14" x14ac:dyDescent="0.2">
      <c r="B19" s="62" t="s">
        <v>127</v>
      </c>
      <c r="C19" s="224">
        <f>'1'!C32</f>
        <v>104</v>
      </c>
      <c r="D19" s="95">
        <f>'1'!H32</f>
        <v>143</v>
      </c>
      <c r="E19" s="225">
        <f t="shared" si="1"/>
        <v>1.375</v>
      </c>
      <c r="F19" s="224">
        <f>'4'!C33</f>
        <v>61</v>
      </c>
      <c r="G19" s="95">
        <f>'4'!H33</f>
        <v>120</v>
      </c>
      <c r="H19" s="225">
        <f t="shared" si="2"/>
        <v>1.9672131147540983</v>
      </c>
      <c r="I19" s="224">
        <f>'2'!C38</f>
        <v>207</v>
      </c>
      <c r="J19" s="95">
        <f>'2'!H38</f>
        <v>250</v>
      </c>
      <c r="K19" s="225">
        <f>J19/I19</f>
        <v>1.2077294685990339</v>
      </c>
      <c r="L19" s="224">
        <f>'3'!C32</f>
        <v>20</v>
      </c>
      <c r="M19" s="95">
        <f>'3'!H32</f>
        <v>31</v>
      </c>
      <c r="N19" s="225">
        <f>M19/L19</f>
        <v>1.55</v>
      </c>
    </row>
    <row r="20" spans="2:14" x14ac:dyDescent="0.2">
      <c r="B20" s="62" t="s">
        <v>128</v>
      </c>
      <c r="C20" s="226">
        <f>'1'!C33</f>
        <v>137</v>
      </c>
      <c r="D20" s="95">
        <f>'1'!H33</f>
        <v>120</v>
      </c>
      <c r="E20" s="225">
        <f t="shared" si="1"/>
        <v>0.87591240875912413</v>
      </c>
      <c r="F20" s="226">
        <f>'4'!C34</f>
        <v>72</v>
      </c>
      <c r="G20" s="95">
        <f>'4'!H34</f>
        <v>53</v>
      </c>
      <c r="H20" s="225">
        <f t="shared" si="2"/>
        <v>0.73611111111111116</v>
      </c>
      <c r="I20" s="227"/>
      <c r="J20" s="228"/>
      <c r="K20" s="225"/>
      <c r="L20" s="226">
        <f>'3'!C33</f>
        <v>63</v>
      </c>
      <c r="M20" s="95">
        <f>'3'!H33</f>
        <v>80</v>
      </c>
      <c r="N20" s="225">
        <f>M20/L20</f>
        <v>1.2698412698412698</v>
      </c>
    </row>
    <row r="21" spans="2:14" x14ac:dyDescent="0.2">
      <c r="B21" s="62" t="s">
        <v>129</v>
      </c>
      <c r="C21" s="226">
        <f>'1'!C34</f>
        <v>4</v>
      </c>
      <c r="D21" s="95">
        <f>'1'!H34</f>
        <v>7</v>
      </c>
      <c r="E21" s="225">
        <f t="shared" si="1"/>
        <v>1.75</v>
      </c>
      <c r="F21" s="226">
        <f>'4'!C35</f>
        <v>9</v>
      </c>
      <c r="G21" s="95">
        <f>'4'!H35</f>
        <v>16</v>
      </c>
      <c r="H21" s="225">
        <f t="shared" si="2"/>
        <v>1.7777777777777777</v>
      </c>
      <c r="I21" s="227"/>
      <c r="J21" s="228"/>
      <c r="K21" s="225"/>
      <c r="L21" s="227"/>
      <c r="M21" s="228"/>
      <c r="N21" s="225"/>
    </row>
    <row r="22" spans="2:14" x14ac:dyDescent="0.2">
      <c r="B22" s="62" t="s">
        <v>130</v>
      </c>
      <c r="C22" s="224">
        <f>'1'!C35</f>
        <v>2</v>
      </c>
      <c r="D22" s="95">
        <f>'1'!H35</f>
        <v>3</v>
      </c>
      <c r="E22" s="225">
        <f t="shared" si="1"/>
        <v>1.5</v>
      </c>
      <c r="F22" s="227"/>
      <c r="G22" s="228"/>
      <c r="H22" s="225"/>
      <c r="I22" s="227"/>
      <c r="J22" s="228"/>
      <c r="K22" s="225"/>
      <c r="L22" s="227"/>
      <c r="M22" s="228"/>
      <c r="N22" s="225"/>
    </row>
    <row r="23" spans="2:14" x14ac:dyDescent="0.2">
      <c r="B23" s="62" t="s">
        <v>133</v>
      </c>
      <c r="C23" s="224"/>
      <c r="D23" s="95"/>
      <c r="E23" s="225"/>
      <c r="F23" s="224">
        <f>'4'!C36</f>
        <v>9</v>
      </c>
      <c r="G23" s="95">
        <f>'4'!H36</f>
        <v>9</v>
      </c>
      <c r="H23" s="225">
        <f>G23/F24</f>
        <v>1.5</v>
      </c>
      <c r="I23" s="227"/>
      <c r="J23" s="228"/>
      <c r="K23" s="225"/>
      <c r="L23" s="227"/>
      <c r="M23" s="228"/>
      <c r="N23" s="225"/>
    </row>
    <row r="24" spans="2:14" ht="17" thickBot="1" x14ac:dyDescent="0.25">
      <c r="B24" s="62" t="s">
        <v>138</v>
      </c>
      <c r="C24" s="233"/>
      <c r="D24" s="234">
        <f>'1'!H36</f>
        <v>3</v>
      </c>
      <c r="E24" s="235"/>
      <c r="F24" s="233">
        <f>'4'!C37</f>
        <v>6</v>
      </c>
      <c r="G24" s="234">
        <f>'4'!H37</f>
        <v>14</v>
      </c>
      <c r="H24" s="235">
        <f>G24/F25</f>
        <v>8.7167663297049731E-7</v>
      </c>
      <c r="I24" s="236"/>
      <c r="J24" s="237"/>
      <c r="K24" s="238"/>
      <c r="L24" s="227"/>
      <c r="M24" s="228"/>
      <c r="N24" s="225"/>
    </row>
    <row r="25" spans="2:14" ht="17" thickBot="1" x14ac:dyDescent="0.25">
      <c r="B25" s="239" t="s">
        <v>170</v>
      </c>
      <c r="C25" s="240">
        <f>'1'!E14</f>
        <v>14157088.439999999</v>
      </c>
      <c r="D25" s="241">
        <f>'1'!J14</f>
        <v>38936927.559999995</v>
      </c>
      <c r="E25" s="242">
        <f t="shared" si="1"/>
        <v>2.7503485427120773</v>
      </c>
      <c r="F25" s="243">
        <f>'4'!E14</f>
        <v>16061001.833088994</v>
      </c>
      <c r="G25" s="244">
        <f>'4'!J14</f>
        <v>39523570.979999974</v>
      </c>
      <c r="H25" s="245">
        <f t="shared" si="2"/>
        <v>2.4608409482012026</v>
      </c>
      <c r="I25" s="243">
        <f>'2'!E20</f>
        <v>10988684.359999998</v>
      </c>
      <c r="J25" s="246">
        <f>'2'!J20</f>
        <v>19610741.720000003</v>
      </c>
      <c r="K25" s="247">
        <f>J25/I25</f>
        <v>1.7846305415218977</v>
      </c>
      <c r="L25" s="248">
        <f>'3'!E14</f>
        <v>6161174.1999999993</v>
      </c>
      <c r="M25" s="249">
        <f>'3'!J14</f>
        <v>12263382.529999999</v>
      </c>
      <c r="N25" s="250">
        <f>M25/L25</f>
        <v>1.9904294428162737</v>
      </c>
    </row>
    <row r="26" spans="2:14" ht="17" thickBot="1" x14ac:dyDescent="0.25">
      <c r="B26" s="251" t="s">
        <v>171</v>
      </c>
      <c r="C26" s="252">
        <f>C25/6</f>
        <v>2359514.7399999998</v>
      </c>
      <c r="D26" s="253">
        <f>D25/6</f>
        <v>6489487.9266666658</v>
      </c>
      <c r="E26" s="247"/>
      <c r="F26" s="252">
        <f>F25/6</f>
        <v>2676833.6388481655</v>
      </c>
      <c r="G26" s="253">
        <f>G25/6</f>
        <v>6587261.8299999954</v>
      </c>
      <c r="H26" s="247"/>
      <c r="I26" s="254">
        <f>I25/6</f>
        <v>1831447.3933333328</v>
      </c>
      <c r="J26" s="255">
        <f>J25/6</f>
        <v>3268456.9533333336</v>
      </c>
      <c r="K26" s="256"/>
      <c r="L26" s="257">
        <f>L25/6</f>
        <v>1026862.3666666666</v>
      </c>
      <c r="M26" s="258">
        <f>M25/6</f>
        <v>2043897.0883333331</v>
      </c>
      <c r="N26" s="250"/>
    </row>
    <row r="27" spans="2:14" x14ac:dyDescent="0.2">
      <c r="B27" s="62" t="s">
        <v>126</v>
      </c>
      <c r="C27" s="259"/>
      <c r="D27" s="260"/>
      <c r="E27" s="220"/>
      <c r="F27" s="261">
        <f>'4'!E32</f>
        <v>309554.33</v>
      </c>
      <c r="G27" s="262">
        <f>'4'!J32</f>
        <v>270925.45</v>
      </c>
      <c r="H27" s="220">
        <f t="shared" si="2"/>
        <v>0.87521130781792</v>
      </c>
      <c r="I27" s="263"/>
      <c r="J27" s="264"/>
      <c r="K27" s="217"/>
      <c r="L27" s="227"/>
      <c r="M27" s="228"/>
      <c r="N27" s="250"/>
    </row>
    <row r="28" spans="2:14" x14ac:dyDescent="0.2">
      <c r="B28" s="62" t="s">
        <v>127</v>
      </c>
      <c r="C28" s="265">
        <f>'1'!E32</f>
        <v>11569197.18</v>
      </c>
      <c r="D28" s="199">
        <f>'1'!J32</f>
        <v>34060047.439999998</v>
      </c>
      <c r="E28" s="225">
        <f t="shared" si="1"/>
        <v>2.9440286054490081</v>
      </c>
      <c r="F28" s="265">
        <f>'4'!E33</f>
        <v>3167513.3730889997</v>
      </c>
      <c r="G28" s="199">
        <f>'4'!J33</f>
        <v>7663318.29</v>
      </c>
      <c r="H28" s="225">
        <f t="shared" si="2"/>
        <v>2.4193483617487095</v>
      </c>
      <c r="I28" s="265">
        <f>'2'!E38</f>
        <v>10988684.359999998</v>
      </c>
      <c r="J28" s="199">
        <f>'2'!J38</f>
        <v>19610741.720000003</v>
      </c>
      <c r="K28" s="225">
        <f>J28/I28</f>
        <v>1.7846305415218977</v>
      </c>
      <c r="L28" s="265">
        <f>'3'!E32</f>
        <v>5500328.4900000002</v>
      </c>
      <c r="M28" s="199">
        <f>'3'!J32</f>
        <v>11414678.099999998</v>
      </c>
      <c r="N28" s="250">
        <f>M28/L28</f>
        <v>2.0752720716140352</v>
      </c>
    </row>
    <row r="29" spans="2:14" x14ac:dyDescent="0.2">
      <c r="B29" s="62" t="s">
        <v>128</v>
      </c>
      <c r="C29" s="266">
        <f>'1'!E33</f>
        <v>909614.4</v>
      </c>
      <c r="D29" s="199">
        <f>'1'!J33</f>
        <v>1123560.02</v>
      </c>
      <c r="E29" s="225">
        <f t="shared" si="1"/>
        <v>1.2352047417015386</v>
      </c>
      <c r="F29" s="266">
        <f>'4'!E34</f>
        <v>1536224.66</v>
      </c>
      <c r="G29" s="199">
        <f>'4'!J34</f>
        <v>1233126.75</v>
      </c>
      <c r="H29" s="225">
        <f t="shared" si="2"/>
        <v>0.80269948927912671</v>
      </c>
      <c r="I29" s="227"/>
      <c r="J29" s="228"/>
      <c r="K29" s="225"/>
      <c r="L29" s="266">
        <f>'3'!E33</f>
        <v>660845.71</v>
      </c>
      <c r="M29" s="199">
        <f>'3'!J33</f>
        <v>848704.43</v>
      </c>
      <c r="N29" s="250">
        <f>M29/L29</f>
        <v>1.2842701664810687</v>
      </c>
    </row>
    <row r="30" spans="2:14" x14ac:dyDescent="0.2">
      <c r="B30" s="62" t="s">
        <v>129</v>
      </c>
      <c r="C30" s="266">
        <f>'1'!E34</f>
        <v>1038730.7</v>
      </c>
      <c r="D30" s="199">
        <f>'1'!J34</f>
        <v>2697068.7</v>
      </c>
      <c r="E30" s="225">
        <f t="shared" si="1"/>
        <v>2.5965042719927314</v>
      </c>
      <c r="F30" s="266">
        <f>'4'!E35</f>
        <v>173726.7</v>
      </c>
      <c r="G30" s="199">
        <f>'4'!J35</f>
        <v>616266</v>
      </c>
      <c r="H30" s="225">
        <f t="shared" si="2"/>
        <v>3.5473303758144255</v>
      </c>
      <c r="I30" s="227"/>
      <c r="J30" s="228"/>
      <c r="K30" s="225"/>
      <c r="L30" s="227"/>
      <c r="M30" s="228"/>
      <c r="N30" s="250"/>
    </row>
    <row r="31" spans="2:14" x14ac:dyDescent="0.2">
      <c r="B31" s="62" t="s">
        <v>130</v>
      </c>
      <c r="C31" s="265">
        <f>'1'!E35</f>
        <v>639546.16</v>
      </c>
      <c r="D31" s="199">
        <f>'1'!J35</f>
        <v>543498.96</v>
      </c>
      <c r="E31" s="225">
        <f t="shared" si="1"/>
        <v>0.84981975343265281</v>
      </c>
      <c r="F31" s="227"/>
      <c r="G31" s="228"/>
      <c r="H31" s="225"/>
      <c r="I31" s="227"/>
      <c r="J31" s="228"/>
      <c r="K31" s="225"/>
      <c r="L31" s="227"/>
      <c r="M31" s="228"/>
      <c r="N31" s="250"/>
    </row>
    <row r="32" spans="2:14" x14ac:dyDescent="0.2">
      <c r="B32" s="62" t="s">
        <v>133</v>
      </c>
      <c r="C32" s="265"/>
      <c r="D32" s="199"/>
      <c r="E32" s="225"/>
      <c r="F32" s="265">
        <f>'4'!E36</f>
        <v>8505160.3399999999</v>
      </c>
      <c r="G32" s="199">
        <f>'4'!J36</f>
        <v>13520097.880000001</v>
      </c>
      <c r="H32" s="225">
        <f t="shared" si="2"/>
        <v>1.5896346852409842</v>
      </c>
      <c r="I32" s="227"/>
      <c r="J32" s="228"/>
      <c r="K32" s="225"/>
      <c r="L32" s="227"/>
      <c r="M32" s="228"/>
      <c r="N32" s="250"/>
    </row>
    <row r="33" spans="2:14" ht="17" thickBot="1" x14ac:dyDescent="0.25">
      <c r="B33" s="62" t="s">
        <v>138</v>
      </c>
      <c r="C33" s="267"/>
      <c r="D33" s="268">
        <f>'1'!J36</f>
        <v>512752</v>
      </c>
      <c r="E33" s="235"/>
      <c r="F33" s="269">
        <f>'4'!E37</f>
        <v>2368822</v>
      </c>
      <c r="G33" s="268">
        <f>'4'!J37</f>
        <v>16203059.489999998</v>
      </c>
      <c r="H33" s="235">
        <f t="shared" si="2"/>
        <v>6.8401338260114093</v>
      </c>
      <c r="I33" s="267"/>
      <c r="J33" s="270"/>
      <c r="K33" s="235"/>
      <c r="L33" s="267"/>
      <c r="M33" s="270"/>
      <c r="N33" s="271"/>
    </row>
    <row r="57" spans="2:4" x14ac:dyDescent="0.2">
      <c r="B57" s="116"/>
      <c r="D57" s="53"/>
    </row>
    <row r="58" spans="2:4" x14ac:dyDescent="0.2">
      <c r="B58" s="116"/>
      <c r="D58" s="53"/>
    </row>
    <row r="59" spans="2:4" x14ac:dyDescent="0.2">
      <c r="B59" s="116"/>
      <c r="D59" s="54"/>
    </row>
  </sheetData>
  <mergeCells count="5">
    <mergeCell ref="L6:N6"/>
    <mergeCell ref="B6:B7"/>
    <mergeCell ref="C6:E6"/>
    <mergeCell ref="F6:H6"/>
    <mergeCell ref="I6:K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E78"/>
  <sheetViews>
    <sheetView workbookViewId="0">
      <selection activeCell="G1" sqref="G1:G1048576"/>
    </sheetView>
  </sheetViews>
  <sheetFormatPr baseColWidth="10" defaultColWidth="11.1640625" defaultRowHeight="16" x14ac:dyDescent="0.15"/>
  <cols>
    <col min="1" max="1" width="1.6640625" style="4" customWidth="1"/>
    <col min="2" max="2" width="15.6640625" style="4" customWidth="1"/>
    <col min="3" max="3" width="5.1640625" style="5" customWidth="1"/>
    <col min="4" max="4" width="8.5" style="4" customWidth="1"/>
    <col min="5" max="5" width="14.1640625" style="4" customWidth="1"/>
    <col min="6" max="6" width="9.5" style="5" customWidth="1"/>
    <col min="7" max="7" width="15.6640625" style="4" customWidth="1"/>
    <col min="8" max="8" width="4.33203125" style="5" customWidth="1"/>
    <col min="9" max="9" width="10.1640625" style="5" customWidth="1"/>
    <col min="10" max="10" width="16.33203125" style="6" customWidth="1"/>
    <col min="11" max="11" width="9.83203125" style="5" customWidth="1"/>
    <col min="12" max="12" width="14" style="4" customWidth="1"/>
    <col min="13" max="13" width="7.33203125" style="9" customWidth="1"/>
    <col min="14" max="14" width="7.5" style="9" customWidth="1"/>
    <col min="15" max="15" width="11.1640625" style="9" customWidth="1"/>
    <col min="16" max="16" width="7.33203125" style="9" customWidth="1"/>
    <col min="17" max="17" width="7.6640625" style="9" customWidth="1"/>
    <col min="18" max="18" width="7.33203125" style="9" customWidth="1"/>
    <col min="19" max="19" width="7.5" style="9" customWidth="1"/>
    <col min="20" max="20" width="11.1640625" style="9" customWidth="1"/>
    <col min="21" max="21" width="7.33203125" style="9" customWidth="1"/>
    <col min="22" max="22" width="12.83203125" style="9" customWidth="1"/>
    <col min="23" max="23" width="7.33203125" style="9" customWidth="1"/>
    <col min="24" max="24" width="7.5" style="9" customWidth="1"/>
    <col min="25" max="25" width="12.5" style="9" customWidth="1"/>
    <col min="26" max="28" width="7.33203125" style="9" customWidth="1"/>
    <col min="29" max="29" width="7.5" style="9" customWidth="1"/>
    <col min="30" max="30" width="12.5" style="9" customWidth="1"/>
    <col min="31" max="31" width="7.33203125" style="9" customWidth="1"/>
    <col min="32" max="57" width="11.1640625" style="9" customWidth="1"/>
    <col min="58" max="16384" width="11.1640625" style="4"/>
  </cols>
  <sheetData>
    <row r="5" spans="2:57" x14ac:dyDescent="0.15">
      <c r="M5" s="7"/>
      <c r="N5" s="7"/>
      <c r="O5" s="8"/>
      <c r="P5" s="7"/>
      <c r="R5" s="7"/>
      <c r="S5" s="7"/>
      <c r="T5" s="8"/>
      <c r="U5" s="7"/>
      <c r="W5" s="7"/>
      <c r="X5" s="7"/>
      <c r="Y5" s="8"/>
      <c r="Z5" s="7"/>
      <c r="AA5" s="7"/>
      <c r="AB5" s="7"/>
      <c r="AC5" s="7"/>
      <c r="AD5" s="8"/>
      <c r="AE5" s="7"/>
    </row>
    <row r="6" spans="2:57" x14ac:dyDescent="0.15">
      <c r="M6" s="7"/>
      <c r="N6" s="7"/>
      <c r="O6" s="8"/>
      <c r="P6" s="7"/>
      <c r="R6" s="7"/>
      <c r="S6" s="7"/>
      <c r="T6" s="8"/>
      <c r="U6" s="7"/>
      <c r="W6" s="7"/>
      <c r="X6" s="7"/>
      <c r="Y6" s="8"/>
      <c r="Z6" s="7"/>
      <c r="AA6" s="7"/>
      <c r="AB6" s="7"/>
      <c r="AC6" s="7"/>
      <c r="AD6" s="8"/>
      <c r="AE6" s="7"/>
    </row>
    <row r="7" spans="2:57" s="12" customFormat="1" x14ac:dyDescent="0.15">
      <c r="B7" s="10"/>
      <c r="C7" s="120" t="s">
        <v>55</v>
      </c>
      <c r="D7" s="120"/>
      <c r="E7" s="120"/>
      <c r="F7" s="120"/>
      <c r="G7" s="11"/>
      <c r="H7" s="120" t="s">
        <v>56</v>
      </c>
      <c r="I7" s="120"/>
      <c r="J7" s="120"/>
      <c r="K7" s="120"/>
      <c r="M7" s="119"/>
      <c r="N7" s="119"/>
      <c r="O7" s="119"/>
      <c r="P7" s="119"/>
      <c r="Q7" s="13"/>
      <c r="R7" s="119"/>
      <c r="S7" s="119"/>
      <c r="T7" s="119"/>
      <c r="U7" s="119"/>
      <c r="V7" s="13"/>
      <c r="W7" s="119"/>
      <c r="X7" s="119"/>
      <c r="Y7" s="119"/>
      <c r="Z7" s="119"/>
      <c r="AA7" s="14"/>
      <c r="AB7" s="119"/>
      <c r="AC7" s="119"/>
      <c r="AD7" s="119"/>
      <c r="AE7" s="11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2:57" ht="30.75" customHeight="1" x14ac:dyDescent="0.15">
      <c r="B8" s="15"/>
      <c r="C8" s="10" t="s">
        <v>58</v>
      </c>
      <c r="D8" s="16"/>
      <c r="E8" s="10" t="s">
        <v>57</v>
      </c>
      <c r="F8" s="17"/>
      <c r="G8" s="18"/>
      <c r="H8" s="19"/>
      <c r="I8" s="19" t="s">
        <v>38</v>
      </c>
      <c r="J8" s="20"/>
      <c r="K8" s="19" t="s">
        <v>38</v>
      </c>
      <c r="M8" s="7"/>
      <c r="N8" s="7"/>
      <c r="O8" s="8"/>
      <c r="P8" s="7"/>
      <c r="R8" s="7"/>
      <c r="S8" s="7"/>
      <c r="T8" s="8"/>
      <c r="U8" s="7"/>
      <c r="W8" s="7"/>
      <c r="X8" s="7"/>
      <c r="Y8" s="8"/>
      <c r="Z8" s="7"/>
      <c r="AA8" s="7"/>
      <c r="AB8" s="7"/>
      <c r="AC8" s="7"/>
      <c r="AD8" s="8"/>
      <c r="AE8" s="7"/>
    </row>
    <row r="9" spans="2:57" x14ac:dyDescent="0.15">
      <c r="B9" s="15"/>
      <c r="C9" s="21">
        <f>'1'!C14+'2'!C20+'3'!C14+'4'!C14</f>
        <v>706</v>
      </c>
      <c r="D9" s="15"/>
      <c r="E9" s="22">
        <f>'1'!E14+'2'!E20+'3'!E14+'4'!E14</f>
        <v>47367948.833088994</v>
      </c>
      <c r="F9" s="19"/>
      <c r="H9" s="21">
        <f>'1'!H14+'2'!H20+'3'!H14+'4'!H14</f>
        <v>880</v>
      </c>
      <c r="I9" s="23">
        <f>H9/C9</f>
        <v>1.2464589235127479</v>
      </c>
      <c r="J9" s="24">
        <f>'1'!J14+'2'!J20+'3'!J14+'4'!J14</f>
        <v>110334622.78999998</v>
      </c>
      <c r="K9" s="25">
        <f>J9/E9</f>
        <v>2.3293097021951996</v>
      </c>
      <c r="M9" s="14"/>
      <c r="N9" s="26"/>
      <c r="O9" s="27"/>
      <c r="P9" s="26"/>
      <c r="R9" s="14"/>
      <c r="S9" s="26"/>
      <c r="T9" s="27"/>
      <c r="U9" s="26"/>
      <c r="W9" s="14"/>
      <c r="X9" s="26"/>
      <c r="Y9" s="27"/>
      <c r="Z9" s="26"/>
      <c r="AA9" s="26"/>
      <c r="AB9" s="14"/>
      <c r="AC9" s="26"/>
      <c r="AD9" s="27"/>
      <c r="AE9" s="26"/>
    </row>
    <row r="10" spans="2:57" x14ac:dyDescent="0.15">
      <c r="B10" s="12" t="s">
        <v>66</v>
      </c>
      <c r="E10" s="28"/>
      <c r="I10" s="29"/>
      <c r="M10" s="7"/>
      <c r="N10" s="26"/>
      <c r="O10" s="8"/>
      <c r="P10" s="7"/>
      <c r="R10" s="7"/>
      <c r="S10" s="26"/>
      <c r="T10" s="8"/>
      <c r="U10" s="7"/>
      <c r="W10" s="7"/>
      <c r="X10" s="26"/>
      <c r="Y10" s="8"/>
      <c r="Z10" s="7"/>
      <c r="AA10" s="7"/>
      <c r="AB10" s="7"/>
      <c r="AC10" s="26"/>
      <c r="AD10" s="8"/>
      <c r="AE10" s="7"/>
    </row>
    <row r="11" spans="2:57" x14ac:dyDescent="0.15">
      <c r="B11" s="10" t="s">
        <v>67</v>
      </c>
      <c r="C11" s="19">
        <f>'1'!C20+'2'!C27+'3'!C20+'4'!C20</f>
        <v>50</v>
      </c>
      <c r="D11" s="30">
        <f>C11/C9</f>
        <v>7.0821529745042494E-2</v>
      </c>
      <c r="E11" s="31">
        <f>'1'!E20+'2'!E27+'3'!E20+'4'!E20</f>
        <v>2833425.73</v>
      </c>
      <c r="F11" s="23">
        <f>E11/E9</f>
        <v>5.981736173512972E-2</v>
      </c>
      <c r="G11" s="32"/>
      <c r="H11" s="19">
        <f>'1'!H20+'2'!H23+'3'!H20+'4'!H20</f>
        <v>171</v>
      </c>
      <c r="I11" s="23">
        <f>H11/H9</f>
        <v>0.19431818181818181</v>
      </c>
      <c r="J11" s="33">
        <f>'1'!J20+'2'!J23+'3'!J20+'4'!J20</f>
        <v>5216473.7200000007</v>
      </c>
      <c r="K11" s="23">
        <f>J11/J9</f>
        <v>4.7278665464135602E-2</v>
      </c>
      <c r="L11" s="34" t="s">
        <v>67</v>
      </c>
      <c r="M11" s="7"/>
      <c r="N11" s="26"/>
      <c r="O11" s="35"/>
      <c r="P11" s="26"/>
      <c r="Q11" s="36"/>
      <c r="R11" s="7"/>
      <c r="S11" s="26"/>
      <c r="T11" s="35"/>
      <c r="U11" s="26"/>
      <c r="V11" s="36"/>
      <c r="W11" s="7"/>
      <c r="X11" s="26"/>
      <c r="Y11" s="35"/>
      <c r="Z11" s="26"/>
      <c r="AA11" s="26"/>
      <c r="AB11" s="7"/>
      <c r="AC11" s="26"/>
      <c r="AD11" s="35"/>
      <c r="AE11" s="26"/>
    </row>
    <row r="12" spans="2:57" ht="15.75" customHeight="1" x14ac:dyDescent="0.15">
      <c r="B12" s="10" t="s">
        <v>43</v>
      </c>
      <c r="C12" s="19">
        <f>'1'!C16+'2'!C22+'3'!C16+'4'!C16</f>
        <v>48</v>
      </c>
      <c r="D12" s="30">
        <f>C12/C9</f>
        <v>6.79886685552408E-2</v>
      </c>
      <c r="E12" s="31">
        <f>'1'!E16+'2'!E22+'3'!E16+'4'!E16</f>
        <v>4044609.4299999997</v>
      </c>
      <c r="F12" s="23">
        <f>E12/E9</f>
        <v>8.5387050308047704E-2</v>
      </c>
      <c r="G12" s="32"/>
      <c r="H12" s="19">
        <f>'1'!H16+'2'!H22+'3'!H16+'4'!H16</f>
        <v>72</v>
      </c>
      <c r="I12" s="23">
        <f>H12/H9</f>
        <v>8.1818181818181818E-2</v>
      </c>
      <c r="J12" s="33">
        <f>'1'!J16+'2'!J22+'3'!J16+'4'!J16</f>
        <v>9079477.6899999995</v>
      </c>
      <c r="K12" s="23">
        <f>J12/J9</f>
        <v>8.2290376859138592E-2</v>
      </c>
      <c r="L12" s="34" t="s">
        <v>43</v>
      </c>
      <c r="M12" s="7"/>
      <c r="N12" s="26"/>
      <c r="O12" s="35"/>
      <c r="P12" s="26"/>
      <c r="Q12" s="36"/>
      <c r="R12" s="7"/>
      <c r="S12" s="26"/>
      <c r="T12" s="35"/>
      <c r="U12" s="26"/>
      <c r="V12" s="36"/>
      <c r="W12" s="7"/>
      <c r="X12" s="26"/>
      <c r="Y12" s="35"/>
      <c r="Z12" s="26"/>
      <c r="AA12" s="26"/>
      <c r="AB12" s="7"/>
      <c r="AC12" s="26"/>
      <c r="AD12" s="35"/>
      <c r="AE12" s="26"/>
    </row>
    <row r="13" spans="2:57" x14ac:dyDescent="0.15">
      <c r="B13" s="10" t="s">
        <v>59</v>
      </c>
      <c r="C13" s="19">
        <f>'1'!C17+'2'!C23+'3'!C17+'4'!C17</f>
        <v>252</v>
      </c>
      <c r="D13" s="30">
        <f>C13/C9</f>
        <v>0.35694050991501414</v>
      </c>
      <c r="E13" s="31">
        <f>'1'!E17+'2'!E23+'3'!E17+'4'!E17</f>
        <v>4327895.5600000005</v>
      </c>
      <c r="F13" s="23">
        <f>E13/E9</f>
        <v>9.1367594895237242E-2</v>
      </c>
      <c r="H13" s="19">
        <f>'1'!H17+'2'!H23+'3'!H17+'4'!H17</f>
        <v>206</v>
      </c>
      <c r="I13" s="23">
        <f>H13/H9</f>
        <v>0.2340909090909091</v>
      </c>
      <c r="J13" s="33">
        <f>'1'!J17+'2'!J23+'3'!J17+'4'!J17</f>
        <v>10617029.549999999</v>
      </c>
      <c r="K13" s="23">
        <f>J13/J9</f>
        <v>9.622572934524283E-2</v>
      </c>
      <c r="L13" s="34" t="s">
        <v>59</v>
      </c>
      <c r="M13" s="7"/>
      <c r="N13" s="26"/>
      <c r="O13" s="35"/>
      <c r="P13" s="26"/>
      <c r="Q13" s="36"/>
      <c r="R13" s="7"/>
      <c r="S13" s="26"/>
      <c r="T13" s="35"/>
      <c r="U13" s="26"/>
      <c r="V13" s="36"/>
      <c r="W13" s="7"/>
      <c r="X13" s="26"/>
      <c r="Y13" s="35"/>
      <c r="Z13" s="26"/>
      <c r="AA13" s="26"/>
      <c r="AB13" s="7"/>
      <c r="AC13" s="26"/>
      <c r="AD13" s="35"/>
      <c r="AE13" s="26"/>
    </row>
    <row r="14" spans="2:57" x14ac:dyDescent="0.15">
      <c r="B14" s="10" t="s">
        <v>68</v>
      </c>
      <c r="C14" s="19"/>
      <c r="D14" s="15"/>
      <c r="E14" s="31"/>
      <c r="F14" s="19"/>
      <c r="H14" s="19">
        <f>'1'!H18+'2'!H24+'3'!H18+'4'!H18</f>
        <v>406</v>
      </c>
      <c r="I14" s="23">
        <f>H14/H9</f>
        <v>0.46136363636363636</v>
      </c>
      <c r="J14" s="33">
        <f>'1'!J18+'2'!J24+'3'!J18+'4'!J18</f>
        <v>40707540.859999999</v>
      </c>
      <c r="K14" s="23">
        <f>J14/J9</f>
        <v>0.36894620954547253</v>
      </c>
      <c r="L14" s="34" t="s">
        <v>68</v>
      </c>
      <c r="M14" s="7"/>
      <c r="N14" s="26"/>
      <c r="O14" s="35"/>
      <c r="P14" s="26"/>
      <c r="Q14" s="36"/>
      <c r="R14" s="7"/>
      <c r="S14" s="26"/>
      <c r="T14" s="35"/>
      <c r="U14" s="26"/>
      <c r="V14" s="36"/>
      <c r="W14" s="7"/>
      <c r="X14" s="26"/>
      <c r="Y14" s="35"/>
      <c r="Z14" s="26"/>
      <c r="AA14" s="26"/>
      <c r="AB14" s="7"/>
      <c r="AC14" s="26"/>
      <c r="AD14" s="35"/>
      <c r="AE14" s="26"/>
    </row>
    <row r="15" spans="2:57" x14ac:dyDescent="0.2">
      <c r="B15" s="37"/>
      <c r="C15" s="38"/>
      <c r="D15" s="39"/>
      <c r="E15" s="40"/>
      <c r="F15" s="38"/>
      <c r="H15" s="41">
        <f>'1'!H19+'2'!H25+'3'!H19+'4'!H19</f>
        <v>367</v>
      </c>
      <c r="I15" s="42">
        <f>H15/H9</f>
        <v>0.41704545454545455</v>
      </c>
      <c r="J15" s="43">
        <f>'1'!J19+'2'!J25+'3'!J19+'4'!J19</f>
        <v>62774807.489999987</v>
      </c>
      <c r="K15" s="42">
        <f>J15/J9</f>
        <v>0.5689493098596925</v>
      </c>
      <c r="L15" s="44" t="s">
        <v>76</v>
      </c>
      <c r="M15" s="45"/>
      <c r="N15" s="46"/>
      <c r="O15" s="47"/>
      <c r="P15" s="46"/>
      <c r="Q15" s="48"/>
      <c r="R15" s="45"/>
      <c r="S15" s="46"/>
      <c r="T15" s="47"/>
      <c r="U15" s="46"/>
      <c r="V15" s="48"/>
      <c r="W15" s="45"/>
      <c r="X15" s="46"/>
      <c r="Y15" s="47"/>
      <c r="Z15" s="46"/>
      <c r="AA15" s="46"/>
      <c r="AB15" s="45"/>
      <c r="AC15" s="46"/>
      <c r="AD15" s="47"/>
      <c r="AE15" s="46"/>
    </row>
    <row r="16" spans="2:57" x14ac:dyDescent="0.2">
      <c r="B16" s="37"/>
      <c r="C16" s="38"/>
      <c r="D16" s="39"/>
      <c r="E16" s="40"/>
      <c r="F16" s="38"/>
      <c r="H16" s="41"/>
      <c r="I16" s="42"/>
      <c r="J16" s="43"/>
      <c r="K16" s="42"/>
      <c r="L16" s="44" t="s">
        <v>164</v>
      </c>
      <c r="M16" s="45"/>
      <c r="N16" s="46"/>
      <c r="O16" s="47"/>
      <c r="P16" s="46"/>
      <c r="Q16" s="48"/>
      <c r="R16" s="45"/>
      <c r="S16" s="46"/>
      <c r="T16" s="47"/>
      <c r="U16" s="46"/>
      <c r="V16" s="48"/>
      <c r="W16" s="45"/>
      <c r="X16" s="46"/>
      <c r="Y16" s="47"/>
      <c r="Z16" s="46"/>
      <c r="AA16" s="46"/>
      <c r="AB16" s="45"/>
      <c r="AC16" s="46"/>
      <c r="AD16" s="47"/>
      <c r="AE16" s="46"/>
    </row>
    <row r="17" spans="1:31" x14ac:dyDescent="0.2">
      <c r="B17" s="37"/>
      <c r="C17" s="38"/>
      <c r="D17" s="39"/>
      <c r="E17" s="40"/>
      <c r="F17" s="38"/>
      <c r="H17" s="49">
        <f>'1'!H22+'2'!H28+'3'!H22+'4'!H22</f>
        <v>364</v>
      </c>
      <c r="I17" s="50">
        <f>H17/H9</f>
        <v>0.41363636363636364</v>
      </c>
      <c r="J17" s="51">
        <f>'1'!J22+'2'!J28+'3'!J22+'4'!J22</f>
        <v>64640131.889999986</v>
      </c>
      <c r="K17" s="50">
        <f>J17/J9</f>
        <v>0.58585537572398849</v>
      </c>
      <c r="L17" s="52" t="s">
        <v>161</v>
      </c>
      <c r="M17" s="45"/>
      <c r="N17" s="46"/>
      <c r="O17" s="47"/>
      <c r="P17" s="46"/>
      <c r="Q17" s="48"/>
      <c r="R17" s="45"/>
      <c r="S17" s="46"/>
      <c r="T17" s="47"/>
      <c r="U17" s="46"/>
      <c r="V17" s="48"/>
      <c r="W17" s="45"/>
      <c r="X17" s="46"/>
      <c r="Y17" s="47"/>
      <c r="Z17" s="46"/>
      <c r="AA17" s="46"/>
      <c r="AB17" s="45"/>
      <c r="AC17" s="46"/>
      <c r="AD17" s="47"/>
      <c r="AE17" s="46"/>
    </row>
    <row r="18" spans="1:31" x14ac:dyDescent="0.2">
      <c r="B18" s="37"/>
      <c r="C18" s="38"/>
      <c r="D18" s="39"/>
      <c r="E18" s="40"/>
      <c r="F18" s="38"/>
      <c r="H18" s="41">
        <f>'1'!H23+'2'!H29+'3'!H23+'4'!H23</f>
        <v>66</v>
      </c>
      <c r="I18" s="42">
        <f>H18/H9</f>
        <v>7.4999999999999997E-2</v>
      </c>
      <c r="J18" s="43">
        <f>'1'!J23+'2'!J29+'3'!J23+'4'!J23</f>
        <v>51966917.799999997</v>
      </c>
      <c r="K18" s="42">
        <f>J18/J9</f>
        <v>0.47099375051935144</v>
      </c>
      <c r="L18" s="34" t="s">
        <v>78</v>
      </c>
      <c r="M18" s="45"/>
      <c r="N18" s="46"/>
      <c r="O18" s="47"/>
      <c r="P18" s="46"/>
      <c r="Q18" s="36"/>
      <c r="R18" s="45"/>
      <c r="S18" s="46"/>
      <c r="T18" s="47"/>
      <c r="U18" s="46"/>
      <c r="V18" s="36"/>
      <c r="W18" s="45"/>
      <c r="X18" s="46"/>
      <c r="Y18" s="47"/>
      <c r="Z18" s="46"/>
      <c r="AA18" s="46"/>
      <c r="AB18" s="45"/>
      <c r="AC18" s="46"/>
      <c r="AD18" s="47"/>
      <c r="AE18" s="46"/>
    </row>
    <row r="19" spans="1:31" x14ac:dyDescent="0.2">
      <c r="B19" s="37"/>
      <c r="C19" s="38"/>
      <c r="D19" s="39"/>
      <c r="E19" s="40"/>
      <c r="F19" s="38"/>
      <c r="H19" s="41">
        <f>'1'!H24+'2'!H30+'3'!H24+'4'!H24</f>
        <v>27</v>
      </c>
      <c r="I19" s="42">
        <f>H19/H9</f>
        <v>3.0681818181818182E-2</v>
      </c>
      <c r="J19" s="43">
        <f>'1'!J24+'2'!J30+'3'!J24+'4'!J24</f>
        <v>3915300.9</v>
      </c>
      <c r="K19" s="42">
        <f>J19/J9</f>
        <v>3.5485696157696547E-2</v>
      </c>
      <c r="L19" s="34" t="s">
        <v>79</v>
      </c>
      <c r="M19" s="45"/>
      <c r="N19" s="46"/>
      <c r="O19" s="47"/>
      <c r="P19" s="46"/>
      <c r="Q19" s="36"/>
      <c r="R19" s="45"/>
      <c r="S19" s="46"/>
      <c r="T19" s="47"/>
      <c r="U19" s="46"/>
      <c r="V19" s="36"/>
      <c r="W19" s="45"/>
      <c r="X19" s="46"/>
      <c r="Y19" s="47"/>
      <c r="Z19" s="46"/>
      <c r="AA19" s="46"/>
      <c r="AB19" s="45"/>
      <c r="AC19" s="46"/>
      <c r="AD19" s="47"/>
      <c r="AE19" s="46"/>
    </row>
    <row r="20" spans="1:31" x14ac:dyDescent="0.15">
      <c r="E20" s="28"/>
      <c r="M20" s="7"/>
      <c r="N20" s="7"/>
      <c r="O20" s="35"/>
      <c r="P20" s="7"/>
      <c r="R20" s="7"/>
      <c r="S20" s="7"/>
      <c r="T20" s="35"/>
      <c r="U20" s="7"/>
      <c r="W20" s="7"/>
      <c r="X20" s="7"/>
      <c r="Y20" s="35"/>
      <c r="Z20" s="7"/>
      <c r="AA20" s="7"/>
      <c r="AB20" s="7"/>
      <c r="AC20" s="7"/>
      <c r="AD20" s="35"/>
      <c r="AE20" s="7"/>
    </row>
    <row r="21" spans="1:31" ht="64" x14ac:dyDescent="0.15">
      <c r="B21" s="10" t="s">
        <v>70</v>
      </c>
      <c r="C21" s="19">
        <f>'1'!C26+'2'!C32+'3'!C26+'4'!C26</f>
        <v>603</v>
      </c>
      <c r="D21" s="30">
        <f>C21/C9</f>
        <v>0.8541076487252125</v>
      </c>
      <c r="E21" s="31">
        <f>'1'!E26+'2'!E32+'3'!E26+'4'!E26</f>
        <v>10287295.583089</v>
      </c>
      <c r="F21" s="23">
        <f>E21/E9</f>
        <v>0.21717840515616299</v>
      </c>
      <c r="G21" s="4" t="s">
        <v>44</v>
      </c>
      <c r="H21" s="19">
        <f>'1'!H26+'2'!H32+'3'!H26+'4'!H26</f>
        <v>710</v>
      </c>
      <c r="I21" s="23">
        <f>H21/H9</f>
        <v>0.80681818181818177</v>
      </c>
      <c r="J21" s="33">
        <f>'1'!J26+'2'!J32+'3'!J26+'4'!J26</f>
        <v>13975724.309999999</v>
      </c>
      <c r="K21" s="23">
        <f>J21/J9</f>
        <v>0.12666671581956657</v>
      </c>
      <c r="M21" s="7"/>
      <c r="N21" s="26"/>
      <c r="O21" s="35"/>
      <c r="P21" s="26"/>
      <c r="Q21" s="36"/>
      <c r="R21" s="7"/>
      <c r="S21" s="26"/>
      <c r="T21" s="35"/>
      <c r="U21" s="26"/>
      <c r="V21" s="36"/>
      <c r="W21" s="7"/>
      <c r="X21" s="26"/>
      <c r="Y21" s="35"/>
      <c r="Z21" s="26"/>
      <c r="AA21" s="26"/>
      <c r="AB21" s="7"/>
      <c r="AC21" s="26"/>
      <c r="AD21" s="35"/>
      <c r="AE21" s="26"/>
    </row>
    <row r="22" spans="1:31" ht="80" x14ac:dyDescent="0.15">
      <c r="B22" s="10" t="s">
        <v>69</v>
      </c>
      <c r="C22" s="19">
        <f>'1'!C27+'2'!C33+'3'!C27+'4'!C27</f>
        <v>85</v>
      </c>
      <c r="D22" s="30">
        <f>C22/C9</f>
        <v>0.12039660056657224</v>
      </c>
      <c r="E22" s="31">
        <f>'1'!E27+'2'!E33+'3'!E27+'4'!E27</f>
        <v>17669062.77</v>
      </c>
      <c r="F22" s="23">
        <f>E22/E9</f>
        <v>0.37301726600534652</v>
      </c>
      <c r="G22" s="4" t="s">
        <v>45</v>
      </c>
      <c r="H22" s="19">
        <f>'1'!H27+'2'!H33+'3'!H27+'4'!H27</f>
        <v>126</v>
      </c>
      <c r="I22" s="23">
        <f>H22/H9</f>
        <v>0.14318181818181819</v>
      </c>
      <c r="J22" s="33">
        <f>'1'!J27+'2'!J33+'3'!J27+'4'!J27</f>
        <v>27604046.119999997</v>
      </c>
      <c r="K22" s="23">
        <f>J22/J9</f>
        <v>0.25018480529487841</v>
      </c>
      <c r="L22" s="4" t="s">
        <v>46</v>
      </c>
      <c r="M22" s="7"/>
      <c r="N22" s="26"/>
      <c r="O22" s="35"/>
      <c r="P22" s="26"/>
      <c r="Q22" s="36"/>
      <c r="R22" s="7"/>
      <c r="S22" s="26"/>
      <c r="T22" s="35"/>
      <c r="U22" s="26"/>
      <c r="V22" s="36"/>
      <c r="W22" s="7"/>
      <c r="X22" s="26"/>
      <c r="Y22" s="35"/>
      <c r="Z22" s="26"/>
      <c r="AA22" s="26"/>
      <c r="AB22" s="7"/>
      <c r="AC22" s="26"/>
      <c r="AD22" s="35"/>
      <c r="AE22" s="26"/>
    </row>
    <row r="23" spans="1:31" ht="48" x14ac:dyDescent="0.2">
      <c r="B23" s="10" t="s">
        <v>71</v>
      </c>
      <c r="C23" s="19">
        <f>'1'!C28+'2'!C34+'3'!C28+'4'!C28</f>
        <v>15</v>
      </c>
      <c r="D23" s="30">
        <f>C23/C9</f>
        <v>2.1246458923512748E-2</v>
      </c>
      <c r="E23" s="31">
        <f>'1'!E28+'2'!E34+'3'!E28+'4'!E28</f>
        <v>11319757.550000001</v>
      </c>
      <c r="F23" s="23">
        <f>E23/E9</f>
        <v>0.23897504175001466</v>
      </c>
      <c r="G23" s="4" t="s">
        <v>159</v>
      </c>
      <c r="H23" s="19">
        <f>'1'!H28+'2'!H34+'3'!H28+'4'!H28</f>
        <v>35</v>
      </c>
      <c r="I23" s="23">
        <f>H23/H9</f>
        <v>3.9772727272727272E-2</v>
      </c>
      <c r="J23" s="33">
        <f>'1'!J28+'2'!J34+'3'!J28+'4'!J28</f>
        <v>31018976.059999999</v>
      </c>
      <c r="K23" s="23">
        <f>J23/J9</f>
        <v>0.28113547022350777</v>
      </c>
      <c r="L23" s="4" t="s">
        <v>47</v>
      </c>
      <c r="M23" s="7"/>
      <c r="N23" s="26"/>
      <c r="O23" s="35"/>
      <c r="P23" s="53"/>
      <c r="Q23" s="36"/>
      <c r="R23" s="7"/>
      <c r="S23" s="26"/>
      <c r="T23" s="35"/>
      <c r="U23" s="26"/>
      <c r="V23" s="36"/>
      <c r="W23" s="7"/>
      <c r="X23" s="26"/>
      <c r="Y23" s="35"/>
      <c r="Z23" s="26"/>
      <c r="AA23" s="26"/>
      <c r="AB23" s="7"/>
      <c r="AC23" s="26"/>
      <c r="AD23" s="35"/>
      <c r="AE23" s="26"/>
    </row>
    <row r="24" spans="1:31" ht="32" x14ac:dyDescent="0.2">
      <c r="B24" s="10" t="s">
        <v>36</v>
      </c>
      <c r="C24" s="19">
        <f>'1'!C29+'2'!C35+'3'!C29+'4'!C29</f>
        <v>3</v>
      </c>
      <c r="D24" s="30">
        <f>C24/C9</f>
        <v>4.24929178470255E-3</v>
      </c>
      <c r="E24" s="31">
        <f>'1'!E29+'2'!E35+'3'!E29+'4'!E29</f>
        <v>8091832.9299999997</v>
      </c>
      <c r="F24" s="23">
        <f>E24/E9</f>
        <v>0.17082928708847597</v>
      </c>
      <c r="G24" s="4" t="s">
        <v>72</v>
      </c>
      <c r="H24" s="19">
        <f>'1'!H29+'2'!H35+'3'!H29+'4'!H29</f>
        <v>9</v>
      </c>
      <c r="I24" s="23">
        <f>H24/H9</f>
        <v>1.0227272727272727E-2</v>
      </c>
      <c r="J24" s="33">
        <f>'1'!J29+'2'!J35+'3'!J29+'4'!J29</f>
        <v>37729812.219999999</v>
      </c>
      <c r="K24" s="23">
        <f>J24/J9</f>
        <v>0.34195804785421885</v>
      </c>
      <c r="L24" s="4" t="s">
        <v>158</v>
      </c>
      <c r="M24" s="7"/>
      <c r="N24" s="26"/>
      <c r="O24" s="35"/>
      <c r="P24" s="53"/>
      <c r="Q24" s="36"/>
      <c r="R24" s="7"/>
      <c r="S24" s="26"/>
      <c r="T24" s="35"/>
      <c r="U24" s="26"/>
      <c r="V24" s="36"/>
      <c r="W24" s="7"/>
      <c r="X24" s="26"/>
      <c r="Y24" s="35"/>
      <c r="Z24" s="26"/>
      <c r="AA24" s="26"/>
      <c r="AB24" s="7"/>
      <c r="AC24" s="26"/>
      <c r="AD24" s="35"/>
      <c r="AE24" s="26"/>
    </row>
    <row r="25" spans="1:31" x14ac:dyDescent="0.2">
      <c r="E25" s="28"/>
      <c r="I25" s="29"/>
      <c r="K25" s="29"/>
      <c r="M25" s="7"/>
      <c r="N25" s="26"/>
      <c r="O25" s="35"/>
      <c r="P25" s="54"/>
      <c r="R25" s="7"/>
      <c r="S25" s="26"/>
      <c r="T25" s="35"/>
      <c r="U25" s="26"/>
      <c r="W25" s="7"/>
      <c r="X25" s="26"/>
      <c r="Y25" s="35"/>
      <c r="Z25" s="26"/>
      <c r="AA25" s="26"/>
      <c r="AB25" s="7"/>
      <c r="AC25" s="26"/>
      <c r="AD25" s="35"/>
      <c r="AE25" s="26"/>
    </row>
    <row r="26" spans="1:31" x14ac:dyDescent="0.15">
      <c r="A26" s="55"/>
      <c r="B26" s="55"/>
      <c r="C26" s="56"/>
      <c r="D26" s="56"/>
      <c r="E26" s="57"/>
      <c r="F26" s="56"/>
      <c r="G26" s="55"/>
      <c r="H26" s="56"/>
      <c r="I26" s="56"/>
      <c r="J26" s="58"/>
      <c r="K26" s="56"/>
      <c r="L26" s="55"/>
      <c r="M26" s="59"/>
      <c r="N26" s="59"/>
      <c r="O26" s="60"/>
      <c r="P26" s="59"/>
      <c r="Q26" s="61"/>
      <c r="R26" s="59"/>
      <c r="S26" s="59"/>
      <c r="T26" s="60"/>
      <c r="U26" s="59"/>
      <c r="W26" s="59"/>
      <c r="X26" s="59"/>
      <c r="Y26" s="60"/>
      <c r="Z26" s="59"/>
      <c r="AA26" s="59"/>
      <c r="AB26" s="59"/>
      <c r="AC26" s="59"/>
      <c r="AD26" s="60"/>
      <c r="AE26" s="59"/>
    </row>
    <row r="27" spans="1:31" x14ac:dyDescent="0.2">
      <c r="B27" s="62" t="s">
        <v>126</v>
      </c>
      <c r="C27" s="19">
        <f>'4'!C32</f>
        <v>12</v>
      </c>
      <c r="D27" s="23">
        <f>C27/C9</f>
        <v>1.69971671388102E-2</v>
      </c>
      <c r="E27" s="33">
        <f>'4'!E32</f>
        <v>309554.33</v>
      </c>
      <c r="F27" s="23">
        <f>E27/E9</f>
        <v>6.5351010044952607E-3</v>
      </c>
      <c r="G27" s="10"/>
      <c r="H27" s="19">
        <f>'4'!H32</f>
        <v>29</v>
      </c>
      <c r="I27" s="23">
        <f>H27/H9</f>
        <v>3.2954545454545452E-2</v>
      </c>
      <c r="J27" s="33">
        <f>'4'!J32</f>
        <v>270925.45</v>
      </c>
      <c r="K27" s="23">
        <f>J27/J9</f>
        <v>2.4554889766166396E-3</v>
      </c>
      <c r="L27" s="34"/>
      <c r="M27" s="7"/>
      <c r="N27" s="26"/>
      <c r="O27" s="35"/>
      <c r="P27" s="26"/>
      <c r="Q27" s="36"/>
      <c r="R27" s="7"/>
      <c r="S27" s="26"/>
      <c r="T27" s="35"/>
      <c r="U27" s="26"/>
      <c r="V27" s="36"/>
      <c r="W27" s="7"/>
      <c r="X27" s="26"/>
      <c r="Y27" s="35"/>
      <c r="Z27" s="26"/>
      <c r="AA27" s="26"/>
      <c r="AB27" s="7"/>
      <c r="AC27" s="26"/>
      <c r="AD27" s="35"/>
      <c r="AE27" s="26"/>
    </row>
    <row r="28" spans="1:31" x14ac:dyDescent="0.2">
      <c r="B28" s="62" t="s">
        <v>127</v>
      </c>
      <c r="C28" s="19">
        <f>'1'!C32+'2'!C38+'3'!C32+'4'!C33</f>
        <v>392</v>
      </c>
      <c r="D28" s="23">
        <f>C28/C9</f>
        <v>0.55524079320113318</v>
      </c>
      <c r="E28" s="33">
        <f>'1'!E32+'2'!E38+'3'!E32+'4'!E33</f>
        <v>31225723.403089002</v>
      </c>
      <c r="F28" s="63">
        <f>E28/E9</f>
        <v>0.65921628806684152</v>
      </c>
      <c r="G28" s="10"/>
      <c r="H28" s="19">
        <f>'1'!H32+'2'!H38+'3'!H32+'4'!H33</f>
        <v>544</v>
      </c>
      <c r="I28" s="23">
        <f>H28/H9</f>
        <v>0.61818181818181817</v>
      </c>
      <c r="J28" s="33">
        <f>'1'!J32+'2'!J38+'3'!J32+'4'!J33</f>
        <v>72748785.549999997</v>
      </c>
      <c r="K28" s="63">
        <f>J28/J9</f>
        <v>0.65934684607988236</v>
      </c>
      <c r="L28" s="34"/>
      <c r="M28" s="7"/>
      <c r="N28" s="26"/>
      <c r="O28" s="35"/>
      <c r="P28" s="64"/>
      <c r="Q28" s="36"/>
      <c r="R28" s="7"/>
      <c r="S28" s="26"/>
      <c r="T28" s="35"/>
      <c r="U28" s="64"/>
      <c r="V28" s="36"/>
      <c r="W28" s="7"/>
      <c r="X28" s="26"/>
      <c r="Y28" s="35"/>
      <c r="Z28" s="64"/>
      <c r="AA28" s="64"/>
      <c r="AB28" s="7"/>
      <c r="AC28" s="26"/>
      <c r="AD28" s="35"/>
      <c r="AE28" s="64"/>
    </row>
    <row r="29" spans="1:31" x14ac:dyDescent="0.2">
      <c r="B29" s="62" t="s">
        <v>128</v>
      </c>
      <c r="C29" s="19">
        <f>'1'!C33+'3'!C33+'4'!C34</f>
        <v>272</v>
      </c>
      <c r="D29" s="23">
        <f>C29/C9</f>
        <v>0.38526912181303113</v>
      </c>
      <c r="E29" s="33">
        <f>'1'!E33+'3'!E33+'4'!E34</f>
        <v>3106684.7699999996</v>
      </c>
      <c r="F29" s="23">
        <f>E29/E9</f>
        <v>6.5586221200902364E-2</v>
      </c>
      <c r="G29" s="10"/>
      <c r="H29" s="19">
        <f>'1'!H33+'3'!H33+'4'!H34</f>
        <v>253</v>
      </c>
      <c r="I29" s="23">
        <f>H29/H9</f>
        <v>0.28749999999999998</v>
      </c>
      <c r="J29" s="33">
        <f>'1'!J33+'3'!J33+'4'!J34</f>
        <v>3205391.2</v>
      </c>
      <c r="K29" s="23">
        <f>J29/J9</f>
        <v>2.9051544464885018E-2</v>
      </c>
      <c r="L29" s="34"/>
      <c r="M29" s="7"/>
      <c r="N29" s="26"/>
      <c r="O29" s="35"/>
      <c r="P29" s="26"/>
      <c r="Q29" s="36"/>
      <c r="R29" s="7"/>
      <c r="S29" s="26"/>
      <c r="T29" s="35"/>
      <c r="U29" s="26"/>
      <c r="V29" s="36"/>
      <c r="W29" s="7"/>
      <c r="X29" s="26"/>
      <c r="Y29" s="35"/>
      <c r="Z29" s="26"/>
      <c r="AA29" s="26"/>
      <c r="AB29" s="7"/>
      <c r="AC29" s="26"/>
      <c r="AD29" s="35"/>
      <c r="AE29" s="26"/>
    </row>
    <row r="30" spans="1:31" x14ac:dyDescent="0.2">
      <c r="B30" s="62" t="s">
        <v>129</v>
      </c>
      <c r="C30" s="19">
        <f>'1'!C34+'4'!C35</f>
        <v>13</v>
      </c>
      <c r="D30" s="23">
        <f>C30/C9</f>
        <v>1.8413597733711047E-2</v>
      </c>
      <c r="E30" s="19">
        <f>'1'!E34+'4'!E35</f>
        <v>1212457.3999999999</v>
      </c>
      <c r="F30" s="23">
        <f>E30/E9</f>
        <v>2.5596578063203677E-2</v>
      </c>
      <c r="G30" s="10"/>
      <c r="H30" s="19">
        <f>'1'!H34+'4'!H35</f>
        <v>23</v>
      </c>
      <c r="I30" s="23">
        <f>H30/H9</f>
        <v>2.6136363636363635E-2</v>
      </c>
      <c r="J30" s="20">
        <f>'1'!J34+'4'!J35</f>
        <v>3313334.7</v>
      </c>
      <c r="K30" s="23">
        <f>J30/J9</f>
        <v>3.0029872910394356E-2</v>
      </c>
      <c r="L30" s="34"/>
      <c r="M30" s="7"/>
      <c r="N30" s="26"/>
      <c r="O30" s="35"/>
      <c r="P30" s="26"/>
      <c r="Q30" s="36"/>
      <c r="R30" s="7"/>
      <c r="S30" s="26"/>
      <c r="T30" s="35"/>
      <c r="U30" s="26"/>
      <c r="V30" s="36"/>
      <c r="W30" s="7"/>
      <c r="X30" s="26"/>
      <c r="Y30" s="35"/>
      <c r="Z30" s="26"/>
      <c r="AA30" s="26"/>
      <c r="AB30" s="7"/>
      <c r="AC30" s="26"/>
      <c r="AD30" s="35"/>
      <c r="AE30" s="26"/>
    </row>
    <row r="31" spans="1:31" x14ac:dyDescent="0.2">
      <c r="B31" s="62" t="s">
        <v>130</v>
      </c>
      <c r="C31" s="19">
        <f>'1'!C35</f>
        <v>2</v>
      </c>
      <c r="D31" s="23">
        <f>C31/C9</f>
        <v>2.8328611898016999E-3</v>
      </c>
      <c r="E31" s="33">
        <f>'1'!E35</f>
        <v>639546.16</v>
      </c>
      <c r="F31" s="23">
        <f>E31/E9</f>
        <v>1.3501664643609046E-2</v>
      </c>
      <c r="G31" s="10"/>
      <c r="H31" s="19">
        <f>'1'!H35</f>
        <v>3</v>
      </c>
      <c r="I31" s="23">
        <f>H31/H9</f>
        <v>3.4090909090909089E-3</v>
      </c>
      <c r="J31" s="33">
        <f>'1'!J35</f>
        <v>543498.96</v>
      </c>
      <c r="K31" s="23">
        <f>J31/J9</f>
        <v>4.9259148783645382E-3</v>
      </c>
      <c r="L31" s="34"/>
      <c r="M31" s="7"/>
      <c r="N31" s="26"/>
      <c r="O31" s="35"/>
      <c r="P31" s="26"/>
      <c r="Q31" s="36"/>
      <c r="R31" s="7"/>
      <c r="S31" s="26"/>
      <c r="T31" s="35"/>
      <c r="U31" s="26"/>
      <c r="V31" s="36"/>
      <c r="W31" s="7"/>
      <c r="X31" s="26"/>
      <c r="Y31" s="35"/>
      <c r="Z31" s="26"/>
      <c r="AA31" s="26"/>
      <c r="AB31" s="7"/>
      <c r="AC31" s="26"/>
      <c r="AD31" s="35"/>
      <c r="AE31" s="26"/>
    </row>
    <row r="32" spans="1:31" x14ac:dyDescent="0.2">
      <c r="B32" s="62" t="s">
        <v>133</v>
      </c>
      <c r="C32" s="19">
        <f>'4'!C36</f>
        <v>9</v>
      </c>
      <c r="D32" s="23">
        <f>C32/C9</f>
        <v>1.2747875354107648E-2</v>
      </c>
      <c r="E32" s="33">
        <f>'4'!E36</f>
        <v>8505160.3399999999</v>
      </c>
      <c r="F32" s="63">
        <f>E32/E9</f>
        <v>0.17955517495532125</v>
      </c>
      <c r="G32" s="10"/>
      <c r="H32" s="19">
        <f>'4'!H36</f>
        <v>9</v>
      </c>
      <c r="I32" s="23">
        <f>H32/H9</f>
        <v>1.0227272727272727E-2</v>
      </c>
      <c r="J32" s="33">
        <f>'4'!J36</f>
        <v>13520097.880000001</v>
      </c>
      <c r="K32" s="63">
        <f>J32/J9</f>
        <v>0.12253721939787496</v>
      </c>
      <c r="L32" s="34"/>
      <c r="M32" s="7"/>
      <c r="N32" s="26"/>
      <c r="O32" s="35"/>
      <c r="P32" s="64"/>
      <c r="Q32" s="36"/>
      <c r="R32" s="7"/>
      <c r="S32" s="26"/>
      <c r="T32" s="35"/>
      <c r="U32" s="64"/>
      <c r="V32" s="36"/>
      <c r="W32" s="7"/>
      <c r="X32" s="26"/>
      <c r="Y32" s="35"/>
      <c r="Z32" s="64"/>
      <c r="AA32" s="64"/>
      <c r="AB32" s="7"/>
      <c r="AC32" s="26"/>
      <c r="AD32" s="35"/>
      <c r="AE32" s="64"/>
    </row>
    <row r="33" spans="1:57" s="65" customFormat="1" x14ac:dyDescent="0.2">
      <c r="B33" s="62" t="s">
        <v>138</v>
      </c>
      <c r="C33" s="41">
        <f>'1'!C36+'4'!C37</f>
        <v>6</v>
      </c>
      <c r="D33" s="42">
        <f>C33/C9</f>
        <v>8.4985835694051E-3</v>
      </c>
      <c r="E33" s="43">
        <f>'1'!E36+'4'!E37</f>
        <v>2368822</v>
      </c>
      <c r="F33" s="42">
        <f>E33/E9</f>
        <v>5.0008962987758795E-2</v>
      </c>
      <c r="G33" s="66"/>
      <c r="H33" s="41">
        <f>'1'!H36+'4'!H37</f>
        <v>17</v>
      </c>
      <c r="I33" s="42">
        <f>H33/H9</f>
        <v>1.9318181818181818E-2</v>
      </c>
      <c r="J33" s="43">
        <f>'1'!J36+'4'!J37</f>
        <v>16715811.489999998</v>
      </c>
      <c r="K33" s="67">
        <f>J33/J9</f>
        <v>0.15150105259176191</v>
      </c>
      <c r="L33" s="44"/>
      <c r="M33" s="45"/>
      <c r="N33" s="46"/>
      <c r="O33" s="47"/>
      <c r="P33" s="68"/>
      <c r="Q33" s="48"/>
      <c r="R33" s="45"/>
      <c r="S33" s="46"/>
      <c r="T33" s="47"/>
      <c r="U33" s="68"/>
      <c r="V33" s="48"/>
      <c r="W33" s="45"/>
      <c r="X33" s="46"/>
      <c r="Y33" s="47"/>
      <c r="Z33" s="68"/>
      <c r="AA33" s="68"/>
      <c r="AB33" s="45"/>
      <c r="AC33" s="46"/>
      <c r="AD33" s="47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1:57" x14ac:dyDescent="0.15">
      <c r="B34" s="37"/>
      <c r="C34" s="38"/>
      <c r="D34" s="70"/>
      <c r="E34" s="71"/>
      <c r="F34" s="72"/>
      <c r="H34" s="38"/>
      <c r="I34" s="73"/>
      <c r="J34" s="74"/>
      <c r="K34" s="72"/>
      <c r="L34" s="75"/>
      <c r="M34" s="7"/>
      <c r="N34" s="26"/>
      <c r="O34" s="35"/>
      <c r="P34" s="64"/>
      <c r="Q34" s="36"/>
      <c r="R34" s="7"/>
      <c r="S34" s="26"/>
      <c r="T34" s="35"/>
      <c r="U34" s="64"/>
      <c r="W34" s="7"/>
      <c r="X34" s="26"/>
      <c r="Y34" s="35"/>
      <c r="Z34" s="64"/>
      <c r="AA34" s="64"/>
      <c r="AB34" s="7"/>
      <c r="AC34" s="26"/>
      <c r="AD34" s="35"/>
      <c r="AE34" s="64"/>
    </row>
    <row r="35" spans="1:57" x14ac:dyDescent="0.15">
      <c r="A35" s="55"/>
      <c r="B35" s="55"/>
      <c r="C35" s="56"/>
      <c r="D35" s="55"/>
      <c r="E35" s="76"/>
      <c r="F35" s="56"/>
      <c r="G35" s="55"/>
      <c r="H35" s="56"/>
      <c r="I35" s="56"/>
      <c r="J35" s="77"/>
      <c r="K35" s="56"/>
      <c r="L35" s="58"/>
      <c r="M35" s="59"/>
      <c r="N35" s="59"/>
      <c r="O35" s="60"/>
      <c r="P35" s="59"/>
      <c r="Q35" s="78"/>
      <c r="R35" s="59"/>
      <c r="S35" s="59"/>
      <c r="T35" s="60"/>
      <c r="U35" s="59"/>
      <c r="W35" s="59"/>
      <c r="X35" s="59"/>
      <c r="Y35" s="60"/>
      <c r="Z35" s="59"/>
      <c r="AA35" s="59"/>
      <c r="AB35" s="59"/>
      <c r="AC35" s="59"/>
      <c r="AD35" s="60"/>
      <c r="AE35" s="59"/>
    </row>
    <row r="36" spans="1:57" x14ac:dyDescent="0.15">
      <c r="B36" s="79" t="s">
        <v>139</v>
      </c>
      <c r="C36" s="19">
        <f>'1'!C14</f>
        <v>247</v>
      </c>
      <c r="D36" s="30">
        <f>C36/C9</f>
        <v>0.34985835694050993</v>
      </c>
      <c r="E36" s="80">
        <f>'1'!E14</f>
        <v>14157088.439999999</v>
      </c>
      <c r="F36" s="23">
        <f>E36/E9</f>
        <v>0.29887484657369273</v>
      </c>
      <c r="G36" s="32" t="s">
        <v>48</v>
      </c>
      <c r="H36" s="19">
        <f>'1'!H14</f>
        <v>276</v>
      </c>
      <c r="I36" s="23">
        <f>H36/H9</f>
        <v>0.31363636363636366</v>
      </c>
      <c r="J36" s="33">
        <f>'1'!J14</f>
        <v>38936927.559999995</v>
      </c>
      <c r="K36" s="23">
        <f>J36/J9</f>
        <v>0.35289854241046981</v>
      </c>
      <c r="L36" s="79" t="s">
        <v>139</v>
      </c>
      <c r="M36" s="7"/>
      <c r="N36" s="26"/>
      <c r="O36" s="35"/>
      <c r="P36" s="26"/>
      <c r="Q36" s="81"/>
      <c r="R36" s="7"/>
      <c r="S36" s="26"/>
      <c r="T36" s="35"/>
      <c r="U36" s="26"/>
      <c r="V36" s="81"/>
      <c r="W36" s="7"/>
      <c r="X36" s="26"/>
      <c r="Y36" s="35"/>
      <c r="Z36" s="26"/>
      <c r="AA36" s="26"/>
      <c r="AB36" s="7"/>
      <c r="AC36" s="26"/>
      <c r="AD36" s="35"/>
      <c r="AE36" s="26"/>
    </row>
    <row r="37" spans="1:57" x14ac:dyDescent="0.15">
      <c r="B37" s="79" t="s">
        <v>140</v>
      </c>
      <c r="C37" s="19">
        <f>'4'!C14</f>
        <v>169</v>
      </c>
      <c r="D37" s="30">
        <f>C37/C9</f>
        <v>0.23937677053824363</v>
      </c>
      <c r="E37" s="80">
        <f>'4'!E14</f>
        <v>16061001.833088994</v>
      </c>
      <c r="F37" s="23">
        <f>E37/E9</f>
        <v>0.33906897445957263</v>
      </c>
      <c r="G37" s="4" t="s">
        <v>50</v>
      </c>
      <c r="H37" s="19">
        <f>'4'!H14</f>
        <v>243</v>
      </c>
      <c r="I37" s="23">
        <f>H37/H9</f>
        <v>0.27613636363636362</v>
      </c>
      <c r="J37" s="33">
        <f>'4'!J14</f>
        <v>39523570.979999974</v>
      </c>
      <c r="K37" s="23">
        <f>J37/J9</f>
        <v>0.35821549012067805</v>
      </c>
      <c r="L37" s="79" t="s">
        <v>140</v>
      </c>
      <c r="M37" s="7"/>
      <c r="N37" s="26"/>
      <c r="O37" s="35"/>
      <c r="P37" s="26"/>
      <c r="Q37" s="81"/>
      <c r="R37" s="7"/>
      <c r="S37" s="26"/>
      <c r="T37" s="35"/>
      <c r="U37" s="26"/>
      <c r="V37" s="81"/>
      <c r="W37" s="7"/>
      <c r="X37" s="26"/>
      <c r="Y37" s="35"/>
      <c r="Z37" s="26"/>
      <c r="AA37" s="26"/>
      <c r="AB37" s="7"/>
      <c r="AC37" s="26"/>
      <c r="AD37" s="35"/>
      <c r="AE37" s="26"/>
    </row>
    <row r="38" spans="1:57" x14ac:dyDescent="0.15">
      <c r="B38" s="79" t="s">
        <v>141</v>
      </c>
      <c r="C38" s="19">
        <f>'3'!C14</f>
        <v>83</v>
      </c>
      <c r="D38" s="30">
        <f>C38/C9</f>
        <v>0.11756373937677053</v>
      </c>
      <c r="E38" s="80">
        <f>'3'!E14</f>
        <v>6161174.1999999993</v>
      </c>
      <c r="F38" s="23">
        <f>E38/E9</f>
        <v>0.13007052979452841</v>
      </c>
      <c r="G38" s="4" t="s">
        <v>13</v>
      </c>
      <c r="H38" s="19">
        <f>'3'!H14</f>
        <v>111</v>
      </c>
      <c r="I38" s="23">
        <f>H38/H9</f>
        <v>0.12613636363636363</v>
      </c>
      <c r="J38" s="33">
        <f>'3'!J14</f>
        <v>12263382.529999999</v>
      </c>
      <c r="K38" s="23">
        <f>J38/J9</f>
        <v>0.11114718317695171</v>
      </c>
      <c r="L38" s="79" t="s">
        <v>141</v>
      </c>
      <c r="M38" s="7"/>
      <c r="N38" s="26"/>
      <c r="O38" s="35"/>
      <c r="P38" s="26"/>
      <c r="Q38" s="81"/>
      <c r="R38" s="7"/>
      <c r="S38" s="26"/>
      <c r="T38" s="35"/>
      <c r="U38" s="26"/>
      <c r="V38" s="81"/>
      <c r="W38" s="7"/>
      <c r="X38" s="26"/>
      <c r="Y38" s="35"/>
      <c r="Z38" s="26"/>
      <c r="AA38" s="26"/>
      <c r="AB38" s="7"/>
      <c r="AC38" s="26"/>
      <c r="AD38" s="35"/>
      <c r="AE38" s="26"/>
    </row>
    <row r="39" spans="1:57" x14ac:dyDescent="0.15">
      <c r="B39" s="79" t="s">
        <v>142</v>
      </c>
      <c r="C39" s="19">
        <f>'2'!C20</f>
        <v>207</v>
      </c>
      <c r="D39" s="30">
        <f>C39/C9</f>
        <v>0.29320113314447593</v>
      </c>
      <c r="E39" s="80">
        <f>'2'!E20</f>
        <v>10988684.359999998</v>
      </c>
      <c r="F39" s="23">
        <f>E39/E9</f>
        <v>0.23198564917220621</v>
      </c>
      <c r="G39" s="4" t="s">
        <v>49</v>
      </c>
      <c r="H39" s="19">
        <f>'2'!H20</f>
        <v>250</v>
      </c>
      <c r="I39" s="23">
        <f>H39/H9</f>
        <v>0.28409090909090912</v>
      </c>
      <c r="J39" s="33">
        <f>'2'!J20</f>
        <v>19610741.720000003</v>
      </c>
      <c r="K39" s="23">
        <f>J39/J9</f>
        <v>0.17773878429190038</v>
      </c>
      <c r="L39" s="79" t="s">
        <v>142</v>
      </c>
      <c r="M39" s="7"/>
      <c r="N39" s="26"/>
      <c r="O39" s="35"/>
      <c r="P39" s="26"/>
      <c r="Q39" s="81"/>
      <c r="R39" s="7"/>
      <c r="S39" s="26"/>
      <c r="T39" s="35"/>
      <c r="U39" s="26"/>
      <c r="V39" s="81"/>
      <c r="W39" s="7"/>
      <c r="X39" s="26"/>
      <c r="Y39" s="35"/>
      <c r="Z39" s="26"/>
      <c r="AA39" s="26"/>
      <c r="AB39" s="7"/>
      <c r="AC39" s="26"/>
      <c r="AD39" s="35"/>
      <c r="AE39" s="26"/>
    </row>
    <row r="40" spans="1:57" x14ac:dyDescent="0.15">
      <c r="D40" s="32"/>
      <c r="E40" s="82"/>
      <c r="F40" s="29"/>
      <c r="J40" s="83"/>
      <c r="K40" s="29"/>
      <c r="L40" s="6"/>
    </row>
    <row r="41" spans="1:57" x14ac:dyDescent="0.15">
      <c r="A41" s="55"/>
      <c r="B41" s="55"/>
      <c r="C41" s="56"/>
      <c r="D41" s="55"/>
      <c r="E41" s="76"/>
      <c r="F41" s="56"/>
      <c r="G41" s="55"/>
      <c r="H41" s="56"/>
      <c r="I41" s="56"/>
      <c r="J41" s="77"/>
      <c r="K41" s="56"/>
      <c r="L41" s="58"/>
    </row>
    <row r="42" spans="1:57" s="65" customFormat="1" x14ac:dyDescent="0.2">
      <c r="B42" s="66" t="s">
        <v>150</v>
      </c>
      <c r="C42" s="84"/>
      <c r="D42" s="85"/>
      <c r="E42" s="86"/>
      <c r="F42" s="87"/>
      <c r="G42" s="88"/>
      <c r="H42" s="89"/>
      <c r="I42" s="90"/>
      <c r="J42" s="91"/>
      <c r="K42" s="90"/>
      <c r="L42" s="92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</row>
    <row r="43" spans="1:57" s="65" customFormat="1" ht="32" x14ac:dyDescent="0.2">
      <c r="B43" s="93" t="s">
        <v>120</v>
      </c>
      <c r="C43" s="41">
        <f>'1'!C39+'2'!C41+'3'!C36+'4'!C40</f>
        <v>42</v>
      </c>
      <c r="D43" s="42">
        <f>C43/C9</f>
        <v>5.9490084985835696E-2</v>
      </c>
      <c r="E43" s="94">
        <f>'1'!E39+'2'!E41+'3'!E36+'4'!E40</f>
        <v>2844622.1700000004</v>
      </c>
      <c r="F43" s="42">
        <f>E43/E9</f>
        <v>6.0053733380426279E-2</v>
      </c>
      <c r="G43" s="93"/>
      <c r="H43" s="95">
        <f>'1'!H39+'2'!H41+'3'!H36+'4'!H40</f>
        <v>62</v>
      </c>
      <c r="I43" s="96">
        <f>H43/H9</f>
        <v>7.045454545454545E-2</v>
      </c>
      <c r="J43" s="97">
        <f>'1'!J39+'2'!J41+'3'!J36+'4'!J40</f>
        <v>5735550</v>
      </c>
      <c r="K43" s="96">
        <f>J43/J9</f>
        <v>5.1983229334245144E-2</v>
      </c>
      <c r="L43" s="98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</row>
    <row r="44" spans="1:57" s="65" customFormat="1" ht="32" x14ac:dyDescent="0.2">
      <c r="B44" s="93" t="s">
        <v>121</v>
      </c>
      <c r="C44" s="41">
        <f>'1'!C40+'2'!C42+'3'!C37+'4'!C41</f>
        <v>316</v>
      </c>
      <c r="D44" s="42">
        <f>C44/C9</f>
        <v>0.44759206798866857</v>
      </c>
      <c r="E44" s="94">
        <f>'1'!E40+'2'!E42+'3'!E37+'4'!E41</f>
        <v>35428016.5</v>
      </c>
      <c r="F44" s="42">
        <f>E44/E9</f>
        <v>0.7479322489736282</v>
      </c>
      <c r="G44" s="93"/>
      <c r="H44" s="95">
        <f>'1'!H40+'2'!H42+'3'!H37+'4'!H41</f>
        <v>461</v>
      </c>
      <c r="I44" s="96">
        <f>H44/H9</f>
        <v>0.52386363636363631</v>
      </c>
      <c r="J44" s="97">
        <f>'1'!J40+'2'!J42+'3'!J37+'4'!J41</f>
        <v>82216626.5</v>
      </c>
      <c r="K44" s="99">
        <f>J44/J9</f>
        <v>0.74515709050352219</v>
      </c>
      <c r="L44" s="98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</row>
    <row r="45" spans="1:57" s="65" customFormat="1" ht="32" x14ac:dyDescent="0.2">
      <c r="B45" s="93" t="s">
        <v>122</v>
      </c>
      <c r="C45" s="41">
        <f>'1'!C41+'2'!C43+'3'!C38+'4'!C42</f>
        <v>10</v>
      </c>
      <c r="D45" s="42">
        <f>C45/C9</f>
        <v>1.4164305949008499E-2</v>
      </c>
      <c r="E45" s="94">
        <f>'1'!E41+'2'!E43+'3'!E38+'4'!E42</f>
        <v>1221012.75</v>
      </c>
      <c r="F45" s="42">
        <f>E45/E9</f>
        <v>2.5777192808210826E-2</v>
      </c>
      <c r="G45" s="93"/>
      <c r="H45" s="95">
        <f>'1'!H41+'2'!H43+'3'!H38+'4'!H42</f>
        <v>25</v>
      </c>
      <c r="I45" s="96">
        <f>H45/H9</f>
        <v>2.8409090909090908E-2</v>
      </c>
      <c r="J45" s="97">
        <f>'1'!J41+'2'!J43+'3'!J38+'4'!J42</f>
        <v>12300765.6</v>
      </c>
      <c r="K45" s="99">
        <f>J45/J9</f>
        <v>0.11148599858280263</v>
      </c>
      <c r="L45" s="9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1:57" s="65" customFormat="1" ht="32" x14ac:dyDescent="0.2">
      <c r="B46" s="93" t="s">
        <v>123</v>
      </c>
      <c r="C46" s="41">
        <f>'1'!C42+'3'!C39+'4'!C43</f>
        <v>6</v>
      </c>
      <c r="D46" s="42">
        <f>C46/C9</f>
        <v>8.4985835694051E-3</v>
      </c>
      <c r="E46" s="94">
        <f>'1'!E42+'3'!E39+'4'!E43</f>
        <v>142390</v>
      </c>
      <c r="F46" s="42">
        <f>E46/E9</f>
        <v>3.006041078572799E-3</v>
      </c>
      <c r="G46" s="93"/>
      <c r="H46" s="95">
        <f>'1'!H42+'3'!H39+'4'!H43</f>
        <v>4</v>
      </c>
      <c r="I46" s="96">
        <f>H46/H9</f>
        <v>4.5454545454545452E-3</v>
      </c>
      <c r="J46" s="97">
        <f>'1'!J42+'3'!J39+'4'!J43</f>
        <v>457892</v>
      </c>
      <c r="K46" s="96">
        <f>J46/J9</f>
        <v>4.1500300487862856E-3</v>
      </c>
      <c r="L46" s="98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1:57" s="65" customFormat="1" ht="15.75" customHeight="1" x14ac:dyDescent="0.2">
      <c r="B47" s="93" t="s">
        <v>124</v>
      </c>
      <c r="C47" s="41">
        <f>'1'!C43+'3'!C40+'4'!C44</f>
        <v>47</v>
      </c>
      <c r="D47" s="42">
        <f>C47/C9</f>
        <v>6.6572237960339939E-2</v>
      </c>
      <c r="E47" s="94">
        <f>'1'!E43+'3'!E40+'4'!E44</f>
        <v>2390374.7599999998</v>
      </c>
      <c r="F47" s="42">
        <f>E47/E9</f>
        <v>5.0463970234873201E-2</v>
      </c>
      <c r="G47" s="93"/>
      <c r="H47" s="95">
        <f>'1'!H43+'3'!H40+'4'!H44</f>
        <v>79</v>
      </c>
      <c r="I47" s="96">
        <f>H47/H9</f>
        <v>8.9772727272727268E-2</v>
      </c>
      <c r="J47" s="97">
        <f>'1'!J43+'3'!J40+'4'!J44</f>
        <v>5479521.7999999998</v>
      </c>
      <c r="K47" s="96">
        <f>J47/J9</f>
        <v>4.9662759172423875E-2</v>
      </c>
      <c r="L47" s="98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57" s="65" customFormat="1" ht="32" x14ac:dyDescent="0.2">
      <c r="B48" s="93" t="s">
        <v>125</v>
      </c>
      <c r="C48" s="41">
        <f>'1'!C44+'2'!C44+'3'!C41+'4'!C45</f>
        <v>231</v>
      </c>
      <c r="D48" s="42">
        <f>C48/C9</f>
        <v>0.32719546742209632</v>
      </c>
      <c r="E48" s="94">
        <f>'1'!E44+'2'!E44+'3'!E41+'4'!E45</f>
        <v>5343546.9800000004</v>
      </c>
      <c r="F48" s="42">
        <f>E48/E9</f>
        <v>0.11280933862745715</v>
      </c>
      <c r="G48" s="93"/>
      <c r="H48" s="95">
        <f>'1'!H44+'2'!H44+'3'!H41+'4'!H45</f>
        <v>239</v>
      </c>
      <c r="I48" s="96">
        <f>H48/H9</f>
        <v>0.27159090909090911</v>
      </c>
      <c r="J48" s="97">
        <f>'1'!J44+'2'!J44+'3'!J41+'4'!J45</f>
        <v>3950999.4</v>
      </c>
      <c r="K48" s="96">
        <f>J48/J9</f>
        <v>3.5809243735939009E-2</v>
      </c>
      <c r="L48" s="98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1:57" x14ac:dyDescent="0.15">
      <c r="A49" s="55"/>
      <c r="B49" s="100"/>
      <c r="C49" s="56"/>
      <c r="D49" s="55"/>
      <c r="E49" s="76"/>
      <c r="F49" s="56"/>
      <c r="G49" s="100"/>
      <c r="H49" s="101"/>
      <c r="I49" s="101"/>
      <c r="J49" s="102"/>
      <c r="K49" s="101"/>
      <c r="L49" s="103"/>
    </row>
    <row r="50" spans="1:57" x14ac:dyDescent="0.15">
      <c r="A50" s="55"/>
      <c r="B50" s="100"/>
      <c r="C50" s="56"/>
      <c r="D50" s="55"/>
      <c r="E50" s="76"/>
      <c r="F50" s="56"/>
      <c r="G50" s="100"/>
      <c r="H50" s="101"/>
      <c r="I50" s="101"/>
      <c r="J50" s="102"/>
      <c r="K50" s="101"/>
      <c r="L50" s="103"/>
    </row>
    <row r="51" spans="1:57" s="66" customFormat="1" x14ac:dyDescent="0.2">
      <c r="B51" s="118" t="s">
        <v>152</v>
      </c>
      <c r="C51" s="118"/>
      <c r="D51" s="105"/>
      <c r="E51" s="106"/>
      <c r="F51" s="107"/>
      <c r="G51" s="108"/>
      <c r="H51" s="108"/>
      <c r="I51" s="109"/>
      <c r="J51" s="110"/>
      <c r="K51" s="109"/>
      <c r="L51" s="111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</row>
    <row r="52" spans="1:57" s="65" customFormat="1" x14ac:dyDescent="0.2">
      <c r="B52" s="93" t="s">
        <v>143</v>
      </c>
      <c r="C52" s="41">
        <f>'1'!C47+'2'!C47+'3'!C44+'4'!C48</f>
        <v>47</v>
      </c>
      <c r="D52" s="42">
        <f>C52/C9</f>
        <v>6.6572237960339939E-2</v>
      </c>
      <c r="E52" s="43">
        <f>'1'!E47+'2'!E47+'3'!E44+'4'!E48</f>
        <v>2708257</v>
      </c>
      <c r="F52" s="67">
        <f>E52/E9</f>
        <v>5.7174884425397379E-2</v>
      </c>
      <c r="G52" s="113"/>
      <c r="H52" s="95">
        <f>'1'!H47+'2'!H47+'3'!H44+'4'!H48</f>
        <v>78</v>
      </c>
      <c r="I52" s="96">
        <f>H52/H9</f>
        <v>8.8636363636363638E-2</v>
      </c>
      <c r="J52" s="97">
        <f>'1'!J47+'2'!J47+'3'!J44+'4'!J48</f>
        <v>6901811</v>
      </c>
      <c r="K52" s="99">
        <f>J52/J9</f>
        <v>6.2553447190699385E-2</v>
      </c>
      <c r="L52" s="114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</row>
    <row r="53" spans="1:57" s="65" customFormat="1" x14ac:dyDescent="0.2">
      <c r="B53" s="93" t="s">
        <v>96</v>
      </c>
      <c r="C53" s="41">
        <f>'1'!C48+'2'!C48+'3'!C45+'4'!C49</f>
        <v>3</v>
      </c>
      <c r="D53" s="42">
        <f>C53/C9</f>
        <v>4.24929178470255E-3</v>
      </c>
      <c r="E53" s="43">
        <f>'1'!E48+'2'!E48+'3'!E45+'4'!E49</f>
        <v>1053125.8</v>
      </c>
      <c r="F53" s="42">
        <f>E53/E9</f>
        <v>2.2232877419094334E-2</v>
      </c>
      <c r="G53" s="113"/>
      <c r="H53" s="95">
        <f>'1'!H48+'2'!H48+'3'!H45+'4'!H49</f>
        <v>3</v>
      </c>
      <c r="I53" s="96">
        <f>H53/H9</f>
        <v>3.4090909090909089E-3</v>
      </c>
      <c r="J53" s="97">
        <f>'1'!J48+'2'!J48+'3'!J45+'4'!J49</f>
        <v>2020791</v>
      </c>
      <c r="K53" s="96">
        <f>J53/J9</f>
        <v>1.8315112236765189E-2</v>
      </c>
      <c r="L53" s="114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1:57" s="65" customFormat="1" x14ac:dyDescent="0.2">
      <c r="B54" s="93" t="s">
        <v>97</v>
      </c>
      <c r="C54" s="41">
        <f>'1'!C49+'2'!C49+'3'!C46+'4'!C50</f>
        <v>3</v>
      </c>
      <c r="D54" s="42">
        <f>C54/C9</f>
        <v>4.24929178470255E-3</v>
      </c>
      <c r="E54" s="43">
        <f>'1'!E49+'2'!E49+'3'!E46+'4'!E50</f>
        <v>740068</v>
      </c>
      <c r="F54" s="42">
        <f>E54/E9</f>
        <v>1.5623813532812798E-2</v>
      </c>
      <c r="G54" s="113"/>
      <c r="H54" s="95">
        <f>'1'!H49+'2'!H49+'3'!H46+'4'!H50</f>
        <v>11</v>
      </c>
      <c r="I54" s="96">
        <f>H54/H9</f>
        <v>1.2500000000000001E-2</v>
      </c>
      <c r="J54" s="97">
        <f>'1'!J49+'2'!J49+'3'!J46+'4'!J50</f>
        <v>6682707.2000000002</v>
      </c>
      <c r="K54" s="99">
        <f>J54/J9</f>
        <v>6.0567635353403121E-2</v>
      </c>
      <c r="L54" s="114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</row>
    <row r="55" spans="1:57" s="65" customFormat="1" x14ac:dyDescent="0.2">
      <c r="B55" s="93" t="s">
        <v>98</v>
      </c>
      <c r="C55" s="41">
        <f>'1'!C50+'2'!C50+'3'!C47+'4'!C51</f>
        <v>8</v>
      </c>
      <c r="D55" s="42">
        <f>C55/C9</f>
        <v>1.1331444759206799E-2</v>
      </c>
      <c r="E55" s="43">
        <f>'1'!E50+'2'!E50+'3'!E47+'4'!E51</f>
        <v>2160534</v>
      </c>
      <c r="F55" s="42">
        <f>E55/E9</f>
        <v>4.5611728040264088E-2</v>
      </c>
      <c r="G55" s="113"/>
      <c r="H55" s="95">
        <f>'1'!H50+'2'!H50+'3'!H47+'4'!H51</f>
        <v>9</v>
      </c>
      <c r="I55" s="96">
        <f>H55/H9</f>
        <v>1.0227272727272727E-2</v>
      </c>
      <c r="J55" s="97">
        <f>'1'!J50+'2'!J50+'3'!J47+'4'!J51</f>
        <v>1966861</v>
      </c>
      <c r="K55" s="96">
        <f>J55/J9</f>
        <v>1.7826326408379799E-2</v>
      </c>
      <c r="L55" s="114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1:57" s="65" customFormat="1" x14ac:dyDescent="0.2">
      <c r="B56" s="93" t="s">
        <v>99</v>
      </c>
      <c r="C56" s="41">
        <f>'1'!C51+'2'!C51+'3'!C48+'4'!C52</f>
        <v>6</v>
      </c>
      <c r="D56" s="42">
        <f>C56/C9</f>
        <v>8.4985835694051E-3</v>
      </c>
      <c r="E56" s="43">
        <f>'1'!E51+'2'!E51+'3'!E48+'4'!E52</f>
        <v>448222</v>
      </c>
      <c r="F56" s="42">
        <f>E56/E9</f>
        <v>9.4625587774426374E-3</v>
      </c>
      <c r="G56" s="113"/>
      <c r="H56" s="95">
        <f>'1'!H51+'2'!H51+'3'!H48+'4'!H52</f>
        <v>17</v>
      </c>
      <c r="I56" s="96">
        <f>H56/H9</f>
        <v>1.9318181818181818E-2</v>
      </c>
      <c r="J56" s="97">
        <f>'1'!J51+'2'!J51+'3'!J48+'4'!J52</f>
        <v>1197239</v>
      </c>
      <c r="K56" s="96">
        <f>J56/J9</f>
        <v>1.0850981946788421E-2</v>
      </c>
      <c r="L56" s="114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1:57" s="65" customFormat="1" x14ac:dyDescent="0.2">
      <c r="B57" s="93" t="s">
        <v>100</v>
      </c>
      <c r="C57" s="41">
        <f>'1'!C52+'2'!C52+'3'!C49+'4'!C53</f>
        <v>27</v>
      </c>
      <c r="D57" s="96">
        <f>C57/C9</f>
        <v>3.8243626062322948E-2</v>
      </c>
      <c r="E57" s="43">
        <f>'1'!E52+'2'!E52+'3'!E49+'4'!E53</f>
        <v>2509662.87</v>
      </c>
      <c r="F57" s="96">
        <f>E57/E9</f>
        <v>5.2982299884745468E-2</v>
      </c>
      <c r="G57" s="113"/>
      <c r="H57" s="95">
        <f>'1'!H52+'2'!H52+'3'!H49+'4'!H53</f>
        <v>29</v>
      </c>
      <c r="I57" s="96">
        <f>H57/H9</f>
        <v>3.2954545454545452E-2</v>
      </c>
      <c r="J57" s="97">
        <f>'1'!J52+'2'!J52+'3'!J49+'4'!J53</f>
        <v>4432178.9000000004</v>
      </c>
      <c r="K57" s="96">
        <f>J57/J9</f>
        <v>4.0170336272737993E-2</v>
      </c>
      <c r="L57" s="114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1:57" s="65" customFormat="1" x14ac:dyDescent="0.2">
      <c r="B58" s="93" t="s">
        <v>101</v>
      </c>
      <c r="C58" s="41">
        <f>'1'!C53+'2'!C53+'3'!C50+'4'!C54</f>
        <v>6</v>
      </c>
      <c r="D58" s="42">
        <f>C58/C9</f>
        <v>8.4985835694051E-3</v>
      </c>
      <c r="E58" s="43">
        <f>'1'!E53+'2'!E53+'3'!E50+'4'!E54</f>
        <v>2190209</v>
      </c>
      <c r="F58" s="42">
        <f>E58/E9</f>
        <v>4.6238206507899796E-2</v>
      </c>
      <c r="G58" s="113"/>
      <c r="H58" s="95">
        <f>'1'!H53+'2'!H53+'3'!H50+'4'!H54</f>
        <v>6</v>
      </c>
      <c r="I58" s="96">
        <f>H58/H9</f>
        <v>6.8181818181818179E-3</v>
      </c>
      <c r="J58" s="97">
        <f>'1'!J53+'2'!J53+'3'!J50+'4'!J54</f>
        <v>3766777.5</v>
      </c>
      <c r="K58" s="96">
        <f>J58/J9</f>
        <v>3.4139578354922304E-2</v>
      </c>
      <c r="L58" s="114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1:57" s="65" customFormat="1" x14ac:dyDescent="0.2">
      <c r="B59" s="93" t="s">
        <v>102</v>
      </c>
      <c r="C59" s="41">
        <f>'1'!C54+'2'!C54+'3'!C51+'4'!C55</f>
        <v>1</v>
      </c>
      <c r="D59" s="42">
        <f>C59/C9</f>
        <v>1.4164305949008499E-3</v>
      </c>
      <c r="E59" s="43">
        <f>'1'!E54+'2'!E54+'3'!E51+'4'!E55</f>
        <v>541045</v>
      </c>
      <c r="F59" s="42">
        <f>E59/E9</f>
        <v>1.142217497967849E-2</v>
      </c>
      <c r="G59" s="113"/>
      <c r="H59" s="95">
        <f>'1'!H54+'2'!H54+'3'!H51+'4'!H55</f>
        <v>2</v>
      </c>
      <c r="I59" s="96">
        <f>H59/H9</f>
        <v>2.2727272727272726E-3</v>
      </c>
      <c r="J59" s="97">
        <f>'1'!J54+'2'!J54+'3'!J51+'4'!J55</f>
        <v>7371661</v>
      </c>
      <c r="K59" s="99">
        <f>J59/J9</f>
        <v>6.6811856637517056E-2</v>
      </c>
      <c r="L59" s="114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1:57" x14ac:dyDescent="0.2">
      <c r="B60" s="93" t="s">
        <v>103</v>
      </c>
      <c r="C60" s="41">
        <f>'1'!C55+'2'!C55+'3'!C52+'4'!C56</f>
        <v>18</v>
      </c>
      <c r="D60" s="96">
        <f>C60/C9</f>
        <v>2.5495750708215296E-2</v>
      </c>
      <c r="E60" s="43">
        <f>'1'!E55+'2'!E55+'3'!E52+'4'!E56</f>
        <v>7199801</v>
      </c>
      <c r="F60" s="99">
        <f>E60/E9</f>
        <v>0.15199731416215687</v>
      </c>
      <c r="G60" s="113"/>
      <c r="H60" s="95">
        <f>'1'!H55+'2'!H55+'3'!H52+'4'!H56</f>
        <v>23</v>
      </c>
      <c r="I60" s="96">
        <f>H60/H9</f>
        <v>2.6136363636363635E-2</v>
      </c>
      <c r="J60" s="97">
        <f>'1'!J55+'2'!J55+'3'!J52+'4'!J56</f>
        <v>13383792.699999999</v>
      </c>
      <c r="K60" s="99">
        <f>J60/J9</f>
        <v>0.12130183945499491</v>
      </c>
      <c r="L60" s="114"/>
    </row>
    <row r="61" spans="1:57" s="65" customFormat="1" x14ac:dyDescent="0.2">
      <c r="B61" s="93" t="s">
        <v>104</v>
      </c>
      <c r="C61" s="41">
        <f>'1'!C56+'2'!C56+'3'!C53+'4'!C57</f>
        <v>6</v>
      </c>
      <c r="D61" s="42">
        <f>C61/C9</f>
        <v>8.4985835694051E-3</v>
      </c>
      <c r="E61" s="43">
        <f>'1'!E56+'2'!E56+'3'!E53+'4'!E57</f>
        <v>1007100</v>
      </c>
      <c r="F61" s="42">
        <f>E61/E9</f>
        <v>2.1261211954706552E-2</v>
      </c>
      <c r="G61" s="113"/>
      <c r="H61" s="95">
        <f>'1'!H56+'2'!H56+'3'!H53+'4'!H57</f>
        <v>10</v>
      </c>
      <c r="I61" s="96">
        <f>H61/H9</f>
        <v>1.1363636363636364E-2</v>
      </c>
      <c r="J61" s="97">
        <f>'1'!J56+'2'!J56+'3'!J53+'4'!J57</f>
        <v>1211219</v>
      </c>
      <c r="K61" s="96">
        <f>J61/J9</f>
        <v>1.0977687414632438E-2</v>
      </c>
      <c r="L61" s="11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</row>
    <row r="62" spans="1:57" s="65" customFormat="1" x14ac:dyDescent="0.2">
      <c r="B62" s="93" t="s">
        <v>105</v>
      </c>
      <c r="C62" s="41">
        <f>'1'!C57+'2'!C57+'3'!C54+'4'!C58</f>
        <v>19</v>
      </c>
      <c r="D62" s="42">
        <f>C62/C9</f>
        <v>2.6912181303116147E-2</v>
      </c>
      <c r="E62" s="43">
        <f>'1'!E57+'2'!E57+'3'!E54+'4'!E58</f>
        <v>698370.9</v>
      </c>
      <c r="F62" s="42">
        <f>E62/E9</f>
        <v>1.4743532646111781E-2</v>
      </c>
      <c r="G62" s="113"/>
      <c r="H62" s="95">
        <f>'1'!H57+'2'!H57+'3'!H54+'4'!H58</f>
        <v>33</v>
      </c>
      <c r="I62" s="96">
        <f>H62/H9</f>
        <v>3.7499999999999999E-2</v>
      </c>
      <c r="J62" s="97">
        <f>'1'!J57+'2'!J57+'3'!J54+'4'!J58</f>
        <v>1689239.4</v>
      </c>
      <c r="K62" s="96">
        <f>J62/J9</f>
        <v>1.5310147959767184E-2</v>
      </c>
      <c r="L62" s="11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</row>
    <row r="63" spans="1:57" s="65" customFormat="1" x14ac:dyDescent="0.2">
      <c r="B63" s="93" t="s">
        <v>106</v>
      </c>
      <c r="C63" s="41">
        <f>'1'!C58+'2'!C58+'3'!C55+'4'!C59</f>
        <v>6</v>
      </c>
      <c r="D63" s="42">
        <f>C63/C9</f>
        <v>8.4985835694051E-3</v>
      </c>
      <c r="E63" s="43">
        <f>'1'!E58+'2'!E58+'3'!E55+'4'!E59</f>
        <v>517715.6</v>
      </c>
      <c r="F63" s="42">
        <f>E63/E9</f>
        <v>1.0929660514207204E-2</v>
      </c>
      <c r="G63" s="113"/>
      <c r="H63" s="95">
        <f>'1'!H58+'2'!H58+'3'!H55+'4'!H59</f>
        <v>17</v>
      </c>
      <c r="I63" s="96">
        <f>H63/H9</f>
        <v>1.9318181818181818E-2</v>
      </c>
      <c r="J63" s="97">
        <f>'1'!J58+'2'!J58+'3'!J55+'4'!J59</f>
        <v>3310107.8</v>
      </c>
      <c r="K63" s="96">
        <f>J63/J9</f>
        <v>3.000062642440109E-2</v>
      </c>
      <c r="L63" s="114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</row>
    <row r="64" spans="1:57" s="92" customFormat="1" x14ac:dyDescent="0.2">
      <c r="B64" s="93" t="s">
        <v>107</v>
      </c>
      <c r="C64" s="41">
        <f>'1'!C59+'2'!C59+'3'!C56+'4'!C60</f>
        <v>13</v>
      </c>
      <c r="D64" s="42">
        <f>C64/C9</f>
        <v>1.8413597733711047E-2</v>
      </c>
      <c r="E64" s="43">
        <f>'1'!E59+'2'!E59+'3'!E56+'4'!E60</f>
        <v>3370393</v>
      </c>
      <c r="F64" s="67">
        <f>E64/E9</f>
        <v>7.1153450445496258E-2</v>
      </c>
      <c r="G64" s="113"/>
      <c r="H64" s="95">
        <f>'1'!H59+'2'!H59+'3'!H56+'4'!H60</f>
        <v>20</v>
      </c>
      <c r="I64" s="96">
        <f>H64/H9</f>
        <v>2.2727272727272728E-2</v>
      </c>
      <c r="J64" s="97">
        <f>'1'!J59+'2'!J59+'3'!J56+'4'!J60</f>
        <v>6203128.9000000004</v>
      </c>
      <c r="K64" s="96">
        <f>J64/J9</f>
        <v>5.6221055033707987E-2</v>
      </c>
      <c r="L64" s="114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5" spans="1:57" s="92" customFormat="1" x14ac:dyDescent="0.2">
      <c r="B65" s="93" t="s">
        <v>108</v>
      </c>
      <c r="C65" s="41">
        <f>'1'!C60+'2'!C60+'3'!C57+'4'!C61</f>
        <v>94</v>
      </c>
      <c r="D65" s="42">
        <f>C65/C9</f>
        <v>0.13314447592067988</v>
      </c>
      <c r="E65" s="43">
        <f>'1'!E60+'2'!E60+'3'!E57+'4'!E61</f>
        <v>7177553.1599999992</v>
      </c>
      <c r="F65" s="67">
        <f>E65/E9</f>
        <v>0.15152763285764451</v>
      </c>
      <c r="G65" s="113"/>
      <c r="H65" s="95">
        <f>'1'!H60+'2'!H60+'3'!H57+'4'!H61</f>
        <v>139</v>
      </c>
      <c r="I65" s="96">
        <f>H65/H9</f>
        <v>0.15795454545454546</v>
      </c>
      <c r="J65" s="97">
        <f>'1'!J60+'2'!J60+'3'!J57+'4'!J61</f>
        <v>19414880.399999999</v>
      </c>
      <c r="K65" s="99">
        <f>J65/J9</f>
        <v>0.17596362691113165</v>
      </c>
      <c r="L65" s="11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</row>
    <row r="66" spans="1:57" s="92" customFormat="1" x14ac:dyDescent="0.2">
      <c r="B66" s="93" t="s">
        <v>109</v>
      </c>
      <c r="C66" s="41">
        <f>'1'!C61+'2'!C61+'3'!C58+'4'!C62</f>
        <v>25</v>
      </c>
      <c r="D66" s="42">
        <f>C66/C9</f>
        <v>3.5410764872521247E-2</v>
      </c>
      <c r="E66" s="43">
        <f>'1'!E61+'2'!E61+'3'!E58+'4'!E62</f>
        <v>1656115.38</v>
      </c>
      <c r="F66" s="42">
        <f>E66/E9</f>
        <v>3.4962784346767334E-2</v>
      </c>
      <c r="G66" s="113"/>
      <c r="H66" s="95">
        <f>'1'!H61+'2'!H61+'3'!H58+'4'!H62</f>
        <v>25</v>
      </c>
      <c r="I66" s="96">
        <f>H66/H9</f>
        <v>2.8409090909090908E-2</v>
      </c>
      <c r="J66" s="97">
        <f>'1'!J61+'2'!J61+'3'!J58+'4'!J62</f>
        <v>7556348.7999999998</v>
      </c>
      <c r="K66" s="99">
        <f>J66/J9</f>
        <v>6.8485744627794734E-2</v>
      </c>
      <c r="L66" s="114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</row>
    <row r="67" spans="1:57" x14ac:dyDescent="0.2">
      <c r="B67" s="93" t="s">
        <v>110</v>
      </c>
      <c r="C67" s="41">
        <f>'1'!C62+'2'!C62+'3'!C59+'4'!C63</f>
        <v>4</v>
      </c>
      <c r="D67" s="42">
        <f>C67/C9</f>
        <v>5.6657223796033997E-3</v>
      </c>
      <c r="E67" s="43">
        <f>'1'!E62+'2'!E62+'3'!E59+'4'!E63</f>
        <v>182718</v>
      </c>
      <c r="F67" s="42">
        <f>E67/E9</f>
        <v>3.8574184549102094E-3</v>
      </c>
      <c r="G67" s="113"/>
      <c r="H67" s="95">
        <f>'1'!H62+'2'!H62+'3'!H59+'4'!H63</f>
        <v>7</v>
      </c>
      <c r="I67" s="96">
        <f>H67/H9</f>
        <v>7.9545454545454537E-3</v>
      </c>
      <c r="J67" s="97">
        <f>'1'!J62+'2'!J62+'3'!J59+'4'!J63</f>
        <v>6751475</v>
      </c>
      <c r="K67" s="99">
        <f>J67/J9</f>
        <v>6.1190901181128708E-2</v>
      </c>
      <c r="L67" s="114"/>
    </row>
    <row r="68" spans="1:57" s="65" customFormat="1" x14ac:dyDescent="0.2">
      <c r="B68" s="93" t="s">
        <v>111</v>
      </c>
      <c r="C68" s="41">
        <f>'1'!C63+'2'!C63+'3'!C60+'4'!C64</f>
        <v>2</v>
      </c>
      <c r="D68" s="42">
        <f>C68/C9</f>
        <v>2.8328611898016999E-3</v>
      </c>
      <c r="E68" s="43">
        <f>'1'!E63+'2'!E63+'3'!E60+'4'!E64</f>
        <v>706741.7</v>
      </c>
      <c r="F68" s="42">
        <f>E68/E9</f>
        <v>1.4920251296722899E-2</v>
      </c>
      <c r="G68" s="113"/>
      <c r="H68" s="41">
        <f>'1'!H63+'2'!H63+'3'!H60+'4'!H64</f>
        <v>5</v>
      </c>
      <c r="I68" s="42">
        <f>H68/H9</f>
        <v>5.681818181818182E-3</v>
      </c>
      <c r="J68" s="43">
        <f>'1'!J63+'2'!J63+'3'!J60+'4'!J64</f>
        <v>2064123.8</v>
      </c>
      <c r="K68" s="42">
        <f>J68/J9</f>
        <v>1.8707852057723073E-2</v>
      </c>
      <c r="L68" s="11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</row>
    <row r="69" spans="1:57" s="65" customFormat="1" x14ac:dyDescent="0.2">
      <c r="B69" s="10" t="s">
        <v>151</v>
      </c>
      <c r="C69" s="41">
        <f>'1'!C64+'2'!C64+'3'!C61+'4'!C65</f>
        <v>328</v>
      </c>
      <c r="D69" s="42">
        <f>C69/C9</f>
        <v>0.46458923512747874</v>
      </c>
      <c r="E69" s="43">
        <f>'1'!E64+'2'!E64+'3'!E61+'4'!E65</f>
        <v>6426410.6500000004</v>
      </c>
      <c r="F69" s="42">
        <f>E69/E9</f>
        <v>0.13567002178297438</v>
      </c>
      <c r="G69" s="113" t="s">
        <v>151</v>
      </c>
      <c r="H69" s="41">
        <f>'1'!H64+'2'!H64+'3'!H61+'4'!H65</f>
        <v>299</v>
      </c>
      <c r="I69" s="42">
        <f>H69/H9</f>
        <v>0.33977272727272728</v>
      </c>
      <c r="J69" s="43">
        <f>'1'!J64+'2'!J64+'3'!J61+'4'!J65</f>
        <v>4367074</v>
      </c>
      <c r="K69" s="42">
        <f>J69/J9</f>
        <v>3.9580268546454883E-2</v>
      </c>
      <c r="L69" s="114" t="s">
        <v>151</v>
      </c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</row>
    <row r="70" spans="1:57" x14ac:dyDescent="0.15">
      <c r="A70" s="55"/>
      <c r="B70" s="55"/>
      <c r="C70" s="56"/>
      <c r="D70" s="55"/>
      <c r="E70" s="55"/>
      <c r="F70" s="56"/>
      <c r="G70" s="55"/>
      <c r="H70" s="56"/>
      <c r="I70" s="56"/>
      <c r="J70" s="58"/>
      <c r="K70" s="115"/>
      <c r="L70" s="55"/>
    </row>
    <row r="71" spans="1:57" x14ac:dyDescent="0.15">
      <c r="A71" s="55"/>
      <c r="B71" s="55"/>
      <c r="C71" s="56"/>
      <c r="D71" s="55"/>
      <c r="E71" s="55"/>
      <c r="F71" s="56"/>
      <c r="G71" s="55"/>
      <c r="H71" s="56"/>
      <c r="I71" s="56"/>
      <c r="J71" s="58"/>
      <c r="K71" s="56"/>
      <c r="L71" s="55"/>
    </row>
    <row r="72" spans="1:57" x14ac:dyDescent="0.15">
      <c r="A72" s="55"/>
      <c r="B72" s="55"/>
      <c r="C72" s="56"/>
      <c r="D72" s="55"/>
      <c r="E72" s="55"/>
      <c r="F72" s="56"/>
      <c r="G72" s="55"/>
      <c r="H72" s="56"/>
      <c r="I72" s="56"/>
      <c r="J72" s="58"/>
      <c r="K72" s="56"/>
      <c r="L72" s="55"/>
    </row>
    <row r="73" spans="1:57" x14ac:dyDescent="0.15">
      <c r="A73" s="55"/>
      <c r="B73" s="55"/>
      <c r="C73" s="56"/>
      <c r="D73" s="55"/>
      <c r="E73" s="55"/>
      <c r="F73" s="56"/>
      <c r="G73" s="55"/>
      <c r="H73" s="56"/>
      <c r="I73" s="56"/>
      <c r="J73" s="58"/>
      <c r="K73" s="56"/>
      <c r="L73" s="55"/>
    </row>
    <row r="76" spans="1:57" x14ac:dyDescent="0.15">
      <c r="B76" s="116"/>
    </row>
    <row r="77" spans="1:57" x14ac:dyDescent="0.15">
      <c r="B77" s="116"/>
    </row>
    <row r="78" spans="1:57" x14ac:dyDescent="0.2">
      <c r="B78" s="116"/>
      <c r="E78" s="66"/>
      <c r="F78" s="117"/>
      <c r="G78" s="66"/>
    </row>
  </sheetData>
  <mergeCells count="7">
    <mergeCell ref="B51:C51"/>
    <mergeCell ref="M7:P7"/>
    <mergeCell ref="AB7:AE7"/>
    <mergeCell ref="R7:U7"/>
    <mergeCell ref="C7:F7"/>
    <mergeCell ref="H7:K7"/>
    <mergeCell ref="W7:Z7"/>
  </mergeCells>
  <phoneticPr fontId="1" type="noConversion"/>
  <hyperlinks>
    <hyperlink ref="B36" location="Владивосток!A1" display="Владивосток"/>
    <hyperlink ref="B37:B39" location="Владивосток!A1" display="Владивосток"/>
    <hyperlink ref="L36" location="Владивосток!A1" display="Владивосток"/>
    <hyperlink ref="L37:L39" location="Владивосток!A1" display="Владивосток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04:F207"/>
  <sheetViews>
    <sheetView tabSelected="1" zoomScale="115" workbookViewId="0">
      <selection sqref="A1:XFD1"/>
    </sheetView>
  </sheetViews>
  <sheetFormatPr baseColWidth="10" defaultColWidth="8.83203125" defaultRowHeight="13" x14ac:dyDescent="0.15"/>
  <sheetData>
    <row r="204" spans="4:6" x14ac:dyDescent="0.15">
      <c r="D204" s="1"/>
    </row>
    <row r="205" spans="4:6" x14ac:dyDescent="0.15">
      <c r="D205" s="1"/>
      <c r="F205" s="2"/>
    </row>
    <row r="206" spans="4:6" x14ac:dyDescent="0.15">
      <c r="D206" s="1"/>
      <c r="F206" s="2"/>
    </row>
    <row r="207" spans="4:6" x14ac:dyDescent="0.15">
      <c r="F207" s="3"/>
    </row>
  </sheetData>
  <phoneticPr fontId="1" type="noConversion"/>
  <pageMargins left="0.24" right="0.25" top="0.27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Лист2</vt:lpstr>
      <vt:lpstr>1</vt:lpstr>
      <vt:lpstr>2</vt:lpstr>
      <vt:lpstr>3</vt:lpstr>
      <vt:lpstr>4</vt:lpstr>
      <vt:lpstr>Сравнение филиалов</vt:lpstr>
      <vt:lpstr>общая статистика</vt:lpstr>
      <vt:lpstr>диаграммы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Пользователь Microsoft Office</cp:lastModifiedBy>
  <cp:lastPrinted>2006-02-17T04:19:49Z</cp:lastPrinted>
  <dcterms:created xsi:type="dcterms:W3CDTF">2005-07-11T04:44:03Z</dcterms:created>
  <dcterms:modified xsi:type="dcterms:W3CDTF">2016-08-25T11:21:54Z</dcterms:modified>
</cp:coreProperties>
</file>